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bjoer\Documents\_10_Fussball VfB Bodenheim AH\Hallenturnier24\"/>
    </mc:Choice>
  </mc:AlternateContent>
  <xr:revisionPtr revIDLastSave="0" documentId="13_ncr:1_{69EE4972-3B67-4360-B5B2-C8B2E88E6FB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pielplan" sheetId="1" r:id="rId1"/>
    <sheet name="Tabellen Vorrund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" i="2" l="1"/>
  <c r="Y17" i="2"/>
  <c r="AA16" i="2"/>
  <c r="Y16" i="2"/>
  <c r="AA15" i="2"/>
  <c r="Y15" i="2"/>
  <c r="AA14" i="2"/>
  <c r="Y14" i="2"/>
  <c r="AA13" i="2"/>
  <c r="Y13" i="2"/>
  <c r="AA8" i="2"/>
  <c r="Y8" i="2"/>
  <c r="AA7" i="2"/>
  <c r="Y7" i="2"/>
  <c r="AA6" i="2"/>
  <c r="Y6" i="2"/>
  <c r="AA5" i="2"/>
  <c r="Y5" i="2"/>
  <c r="AA4" i="2"/>
  <c r="Y4" i="2"/>
  <c r="X17" i="2"/>
  <c r="V17" i="2"/>
  <c r="W17" i="2" s="1"/>
  <c r="X16" i="2"/>
  <c r="V16" i="2"/>
  <c r="W16" i="2" s="1"/>
  <c r="X15" i="2"/>
  <c r="W15" i="2"/>
  <c r="V15" i="2"/>
  <c r="X14" i="2"/>
  <c r="V14" i="2"/>
  <c r="W14" i="2" s="1"/>
  <c r="X13" i="2"/>
  <c r="V13" i="2"/>
  <c r="W13" i="2" s="1"/>
  <c r="X8" i="2"/>
  <c r="X7" i="2"/>
  <c r="X6" i="2"/>
  <c r="X5" i="2"/>
  <c r="X4" i="2"/>
  <c r="V8" i="2"/>
  <c r="V7" i="2"/>
  <c r="V6" i="2"/>
  <c r="V5" i="2"/>
  <c r="V4" i="2"/>
  <c r="Q17" i="2"/>
  <c r="O17" i="2"/>
  <c r="T16" i="2"/>
  <c r="R16" i="2"/>
  <c r="N17" i="2"/>
  <c r="L17" i="2"/>
  <c r="T15" i="2"/>
  <c r="R15" i="2"/>
  <c r="Q15" i="2"/>
  <c r="L16" i="2" s="1"/>
  <c r="O15" i="2"/>
  <c r="N16" i="2" s="1"/>
  <c r="T14" i="2"/>
  <c r="R14" i="2"/>
  <c r="U14" i="2" s="1"/>
  <c r="K16" i="2"/>
  <c r="I16" i="2"/>
  <c r="Q14" i="2"/>
  <c r="O14" i="2"/>
  <c r="K15" i="2"/>
  <c r="I15" i="2"/>
  <c r="N14" i="2"/>
  <c r="L14" i="2"/>
  <c r="T13" i="2"/>
  <c r="R13" i="2"/>
  <c r="H16" i="2"/>
  <c r="F16" i="2"/>
  <c r="Q13" i="2"/>
  <c r="O13" i="2"/>
  <c r="N13" i="2"/>
  <c r="L13" i="2"/>
  <c r="L11" i="2"/>
  <c r="U8" i="2"/>
  <c r="U7" i="2"/>
  <c r="U6" i="2"/>
  <c r="U5" i="2"/>
  <c r="U4" i="2"/>
  <c r="Q8" i="2"/>
  <c r="O8" i="2"/>
  <c r="Q6" i="2"/>
  <c r="O6" i="2"/>
  <c r="T5" i="2"/>
  <c r="R5" i="2"/>
  <c r="K8" i="2"/>
  <c r="I8" i="2"/>
  <c r="K7" i="2"/>
  <c r="I7" i="2"/>
  <c r="Q5" i="2"/>
  <c r="O5" i="2"/>
  <c r="K6" i="2"/>
  <c r="I6" i="2"/>
  <c r="N5" i="2"/>
  <c r="L5" i="2"/>
  <c r="H8" i="2"/>
  <c r="F8" i="2"/>
  <c r="T4" i="2"/>
  <c r="R4" i="2"/>
  <c r="H7" i="2"/>
  <c r="F7" i="2"/>
  <c r="Q4" i="2"/>
  <c r="O4" i="2"/>
  <c r="H6" i="2"/>
  <c r="F6" i="2"/>
  <c r="N4" i="2"/>
  <c r="L4" i="2"/>
  <c r="O11" i="2"/>
  <c r="B16" i="2"/>
  <c r="N7" i="2"/>
  <c r="L7" i="2"/>
  <c r="B7" i="2"/>
  <c r="O2" i="2" s="1"/>
  <c r="R7" i="2"/>
  <c r="T7" i="2"/>
  <c r="C58" i="1"/>
  <c r="C59" i="1" s="1"/>
  <c r="C53" i="1"/>
  <c r="C54" i="1" s="1"/>
  <c r="C51" i="1"/>
  <c r="C52" i="1" s="1"/>
  <c r="I43" i="1"/>
  <c r="D43" i="1"/>
  <c r="I42" i="1"/>
  <c r="D42" i="1"/>
  <c r="I41" i="1"/>
  <c r="D41" i="1"/>
  <c r="I40" i="1"/>
  <c r="D40" i="1"/>
  <c r="I39" i="1"/>
  <c r="D39" i="1"/>
  <c r="I38" i="1"/>
  <c r="D38" i="1"/>
  <c r="I37" i="1"/>
  <c r="D37" i="1"/>
  <c r="I36" i="1"/>
  <c r="D36" i="1"/>
  <c r="I35" i="1"/>
  <c r="D35" i="1"/>
  <c r="I34" i="1"/>
  <c r="D34" i="1"/>
  <c r="I33" i="1"/>
  <c r="D33" i="1"/>
  <c r="I32" i="1"/>
  <c r="D32" i="1"/>
  <c r="I31" i="1"/>
  <c r="D31" i="1"/>
  <c r="I30" i="1"/>
  <c r="D30" i="1"/>
  <c r="I29" i="1"/>
  <c r="D29" i="1"/>
  <c r="I28" i="1"/>
  <c r="I27" i="1"/>
  <c r="D27" i="1"/>
  <c r="D25" i="1"/>
  <c r="D28" i="1"/>
  <c r="I25" i="1"/>
  <c r="U16" i="2" l="1"/>
  <c r="U13" i="2"/>
  <c r="AB7" i="2"/>
  <c r="AB16" i="2" l="1"/>
  <c r="AC16" i="2"/>
  <c r="W7" i="2"/>
  <c r="AC7" i="2" s="1"/>
  <c r="C63" i="1" l="1"/>
  <c r="C64" i="1" s="1"/>
  <c r="C24" i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F15" i="2" l="1"/>
  <c r="H15" i="2"/>
  <c r="I17" i="2"/>
  <c r="K17" i="2"/>
  <c r="U15" i="2"/>
  <c r="F17" i="2"/>
  <c r="H17" i="2"/>
  <c r="K13" i="2"/>
  <c r="I13" i="2"/>
  <c r="H14" i="2" s="1"/>
  <c r="T6" i="2"/>
  <c r="R6" i="2"/>
  <c r="N8" i="2"/>
  <c r="L8" i="2"/>
  <c r="H5" i="2"/>
  <c r="F5" i="2"/>
  <c r="U17" i="2" l="1"/>
  <c r="F14" i="2"/>
  <c r="K4" i="2"/>
  <c r="I4" i="2"/>
  <c r="B5" i="2"/>
  <c r="I2" i="2" s="1"/>
  <c r="B6" i="2"/>
  <c r="L2" i="2" s="1"/>
  <c r="B8" i="2"/>
  <c r="R2" i="2" s="1"/>
  <c r="I26" i="1"/>
  <c r="D26" i="1"/>
  <c r="I24" i="1"/>
  <c r="D24" i="1"/>
  <c r="AB17" i="2" l="1"/>
  <c r="AC17" i="2"/>
  <c r="AC15" i="2"/>
  <c r="AB15" i="2"/>
  <c r="AB13" i="2"/>
  <c r="AC13" i="2"/>
  <c r="AB14" i="2"/>
  <c r="AB8" i="2"/>
  <c r="AB6" i="2"/>
  <c r="AB5" i="2"/>
  <c r="W8" i="2"/>
  <c r="AC8" i="2" s="1"/>
  <c r="W6" i="2"/>
  <c r="AC6" i="2" s="1"/>
  <c r="W5" i="2"/>
  <c r="AC5" i="2" s="1"/>
  <c r="AB4" i="2"/>
  <c r="B14" i="2"/>
  <c r="I11" i="2" s="1"/>
  <c r="B15" i="2"/>
  <c r="B17" i="2"/>
  <c r="R11" i="2" s="1"/>
  <c r="B13" i="2"/>
  <c r="F11" i="2" s="1"/>
  <c r="B4" i="2"/>
  <c r="F2" i="2" s="1"/>
  <c r="AC14" i="2" l="1"/>
  <c r="W4" i="2"/>
  <c r="AC4" i="2" s="1"/>
</calcChain>
</file>

<file path=xl/sharedStrings.xml><?xml version="1.0" encoding="utf-8"?>
<sst xmlns="http://schemas.openxmlformats.org/spreadsheetml/2006/main" count="241" uniqueCount="59">
  <si>
    <t>Spielplan zum Hallenfußballturnier</t>
  </si>
  <si>
    <t>Vorrunde</t>
  </si>
  <si>
    <t>Uhrzeit:</t>
  </si>
  <si>
    <t>Uhr</t>
  </si>
  <si>
    <t>Endrunde</t>
  </si>
  <si>
    <t>Spielzeit:</t>
  </si>
  <si>
    <t>x</t>
  </si>
  <si>
    <t>min</t>
  </si>
  <si>
    <t>Wechselzeit:</t>
  </si>
  <si>
    <t>GRUPPE A</t>
  </si>
  <si>
    <t>GRUPPE B</t>
  </si>
  <si>
    <t>VfB Bodenheim 09 e.V.</t>
  </si>
  <si>
    <t>Nr.</t>
  </si>
  <si>
    <t>Grp.</t>
  </si>
  <si>
    <t>Uhrzeit</t>
  </si>
  <si>
    <t>Spielpaarung</t>
  </si>
  <si>
    <t>Ergebnis</t>
  </si>
  <si>
    <t>B</t>
  </si>
  <si>
    <t>A</t>
  </si>
  <si>
    <t>:</t>
  </si>
  <si>
    <t>Spiele</t>
  </si>
  <si>
    <t>g</t>
  </si>
  <si>
    <t>u</t>
  </si>
  <si>
    <t>v</t>
  </si>
  <si>
    <t>Tore</t>
  </si>
  <si>
    <t xml:space="preserve">Diff. </t>
  </si>
  <si>
    <t>Pkt.</t>
  </si>
  <si>
    <t>Erster Gruppe A</t>
  </si>
  <si>
    <t>Erster Gruppe B</t>
  </si>
  <si>
    <t>Zweiter Gruppe A</t>
  </si>
  <si>
    <t>Zweiter Gruppe B</t>
  </si>
  <si>
    <t>Halbfinale</t>
  </si>
  <si>
    <t>-</t>
  </si>
  <si>
    <t>Platzierung</t>
  </si>
  <si>
    <t>Finals (Spiel um Platz 3. im 9-Meterschießen)</t>
  </si>
  <si>
    <t>PAUSE</t>
  </si>
  <si>
    <t>TSG Drais 1876 e.V.</t>
  </si>
  <si>
    <t>Ü32 All-Star-Cup - VfB Bodenheim 1909 e.V.</t>
  </si>
  <si>
    <t>FSV Alemannia 1911 Laubenheim e.V.</t>
  </si>
  <si>
    <t>1. FSV Mainz 05 e.V.</t>
  </si>
  <si>
    <t>SV Gau-Algesheim 1910 e.V.</t>
  </si>
  <si>
    <t>VfB Ginsheim 1916 e.V.</t>
  </si>
  <si>
    <t>Spielvereinigung 07 Hochheim e.V.</t>
  </si>
  <si>
    <t>Equipe Special SV Wehen Wiesbaden</t>
  </si>
  <si>
    <t>FSV 1946 Saulheim e.V.</t>
  </si>
  <si>
    <t>1. FC 1953 Nackenheim e.V.</t>
  </si>
  <si>
    <t>Vierter Gruppe B</t>
  </si>
  <si>
    <t>Vierter Gruppe A</t>
  </si>
  <si>
    <t>Viertelfinale</t>
  </si>
  <si>
    <t>Dritter Gruppe B</t>
  </si>
  <si>
    <t>Dritter Gruppe A</t>
  </si>
  <si>
    <t>Sieger Spiel 22</t>
  </si>
  <si>
    <t>Sieger Spiel 23</t>
  </si>
  <si>
    <t>Sieger Spiel 24</t>
  </si>
  <si>
    <t>Sieger Spiel 21</t>
  </si>
  <si>
    <t>Verlierer Spiel 25</t>
  </si>
  <si>
    <t>Verlierer Spiel 26</t>
  </si>
  <si>
    <t>Sieger Spiel 26</t>
  </si>
  <si>
    <t>Sieger Spiel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</si>
</sst>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2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24"/>
      <name val="Arial"/>
      <family val="2"/>
    </font>
    <font>
      <sz val="24"/>
      <color theme="1"/>
      <name val="Calibri"/>
      <family val="2"/>
      <scheme val="minor"/>
    </font>
    <font>
      <b/>
      <sz val="36"/>
      <name val="Arial"/>
      <family val="2"/>
    </font>
    <font>
      <b/>
      <sz val="3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20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12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4" fillId="4" borderId="4" xfId="0" applyFont="1" applyFill="1" applyBorder="1"/>
    <xf numFmtId="0" fontId="4" fillId="4" borderId="1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0" borderId="4" xfId="0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5" borderId="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2" fillId="2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0" fillId="0" borderId="0" xfId="0" applyFont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left" vertical="center" shrinkToFit="1"/>
    </xf>
    <xf numFmtId="0" fontId="8" fillId="0" borderId="0" xfId="0" applyFont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left" vertical="center" shrinkToFi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2" xfId="0" applyBorder="1"/>
    <xf numFmtId="0" fontId="0" fillId="0" borderId="3" xfId="0" applyBorder="1"/>
    <xf numFmtId="0" fontId="2" fillId="5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textRotation="90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 applyAlignment="1">
      <alignment horizontal="center" textRotation="90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0" borderId="4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414B"/>
      <color rgb="FF002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57150</xdr:colOff>
      <xdr:row>0</xdr:row>
      <xdr:rowOff>69850</xdr:rowOff>
    </xdr:from>
    <xdr:to>
      <xdr:col>21</xdr:col>
      <xdr:colOff>240152</xdr:colOff>
      <xdr:row>4</xdr:row>
      <xdr:rowOff>209669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0B8CFFE-E630-0FD9-1371-512631ED3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85150" y="69850"/>
          <a:ext cx="1402202" cy="1371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K65"/>
  <sheetViews>
    <sheetView showGridLines="0" tabSelected="1" workbookViewId="0">
      <selection activeCell="S36" sqref="S36"/>
    </sheetView>
  </sheetViews>
  <sheetFormatPr baseColWidth="10" defaultColWidth="11.453125" defaultRowHeight="14" x14ac:dyDescent="0.3"/>
  <cols>
    <col min="1" max="1" width="4.1796875" style="1" customWidth="1"/>
    <col min="2" max="2" width="5.81640625" style="1" customWidth="1"/>
    <col min="3" max="3" width="10.7265625" style="1" customWidth="1"/>
    <col min="4" max="5" width="12.7265625" style="1" customWidth="1"/>
    <col min="6" max="6" width="4.7265625" style="1" customWidth="1"/>
    <col min="7" max="7" width="6.7265625" style="1" customWidth="1"/>
    <col min="8" max="8" width="2.7265625" style="1" customWidth="1"/>
    <col min="9" max="9" width="4.7265625" style="1" customWidth="1"/>
    <col min="10" max="10" width="6.7265625" style="1" customWidth="1"/>
    <col min="11" max="11" width="8.7265625" style="1" customWidth="1"/>
    <col min="12" max="12" width="5.7265625" style="1" customWidth="1"/>
    <col min="13" max="14" width="6.7265625" style="1" customWidth="1"/>
    <col min="15" max="15" width="1.7265625" style="1" customWidth="1"/>
    <col min="16" max="16" width="2.7265625" style="1" customWidth="1"/>
    <col min="17" max="17" width="4.7265625" style="1" customWidth="1"/>
    <col min="18" max="18" width="2.7265625" style="1" customWidth="1"/>
    <col min="19" max="19" width="4.7265625" style="1" customWidth="1"/>
    <col min="20" max="20" width="10.7265625" style="1" customWidth="1"/>
    <col min="21" max="21" width="6.7265625" style="1" customWidth="1"/>
    <col min="22" max="22" width="7.7265625" style="1" customWidth="1"/>
    <col min="23" max="23" width="14.7265625" style="1" customWidth="1"/>
    <col min="24" max="24" width="2.7265625" style="1" customWidth="1"/>
    <col min="25" max="28" width="11.7265625" style="1" customWidth="1"/>
    <col min="29" max="29" width="10.81640625" style="1" customWidth="1"/>
    <col min="30" max="16384" width="11.453125" style="1"/>
  </cols>
  <sheetData>
    <row r="2" spans="1:37" ht="46" x14ac:dyDescent="0.3">
      <c r="A2" s="53"/>
      <c r="B2" s="57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31" x14ac:dyDescent="0.3">
      <c r="B3" s="59" t="s">
        <v>37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 ht="6" customHeight="1" x14ac:dyDescent="0.3"/>
    <row r="5" spans="1:37" ht="20" x14ac:dyDescent="0.4">
      <c r="B5" s="11" t="s">
        <v>1</v>
      </c>
    </row>
    <row r="6" spans="1:37" ht="6.75" customHeight="1" x14ac:dyDescent="0.3"/>
    <row r="7" spans="1:37" x14ac:dyDescent="0.3">
      <c r="C7" s="9" t="s">
        <v>2</v>
      </c>
      <c r="D7" s="2">
        <v>0.47916666666666669</v>
      </c>
      <c r="E7" s="1" t="s">
        <v>3</v>
      </c>
      <c r="I7" s="9" t="s">
        <v>5</v>
      </c>
      <c r="K7" s="1">
        <v>1</v>
      </c>
      <c r="L7" s="3" t="s">
        <v>6</v>
      </c>
      <c r="M7" s="2">
        <v>9.0277777777777787E-3</v>
      </c>
      <c r="N7" s="1" t="s">
        <v>7</v>
      </c>
      <c r="S7" s="9" t="s">
        <v>8</v>
      </c>
      <c r="U7" s="2">
        <v>1.3888888888888889E-3</v>
      </c>
      <c r="V7" s="1" t="s">
        <v>7</v>
      </c>
    </row>
    <row r="8" spans="1:37" ht="6" customHeight="1" x14ac:dyDescent="0.3">
      <c r="L8" s="3"/>
    </row>
    <row r="9" spans="1:37" ht="20" x14ac:dyDescent="0.4">
      <c r="B9" s="11" t="s">
        <v>4</v>
      </c>
      <c r="L9" s="3"/>
    </row>
    <row r="10" spans="1:37" ht="6" customHeight="1" x14ac:dyDescent="0.3">
      <c r="L10" s="3"/>
    </row>
    <row r="11" spans="1:37" x14ac:dyDescent="0.3">
      <c r="C11" s="9" t="s">
        <v>2</v>
      </c>
      <c r="D11" s="2">
        <v>0.69791666666666663</v>
      </c>
      <c r="E11" s="1" t="s">
        <v>3</v>
      </c>
      <c r="I11" s="9" t="s">
        <v>5</v>
      </c>
      <c r="K11" s="1">
        <v>1</v>
      </c>
      <c r="L11" s="3" t="s">
        <v>6</v>
      </c>
      <c r="M11" s="2">
        <v>9.0277777777777787E-3</v>
      </c>
      <c r="N11" s="1" t="s">
        <v>7</v>
      </c>
      <c r="S11" s="9" t="s">
        <v>8</v>
      </c>
      <c r="U11" s="2">
        <v>1.3888888888888889E-3</v>
      </c>
      <c r="V11" s="1" t="s">
        <v>7</v>
      </c>
    </row>
    <row r="14" spans="1:37" ht="14.5" x14ac:dyDescent="0.35">
      <c r="C14" s="67" t="s">
        <v>9</v>
      </c>
      <c r="D14" s="68"/>
      <c r="E14" s="68"/>
      <c r="F14" s="7"/>
      <c r="G14" s="8"/>
      <c r="I14" s="61" t="s">
        <v>10</v>
      </c>
      <c r="J14" s="62"/>
      <c r="K14" s="62"/>
      <c r="L14" s="62"/>
      <c r="M14" s="62"/>
      <c r="N14" s="62"/>
      <c r="O14" s="62"/>
      <c r="P14" s="62"/>
      <c r="Q14" s="63"/>
    </row>
    <row r="15" spans="1:37" x14ac:dyDescent="0.3">
      <c r="C15" s="12" t="s">
        <v>11</v>
      </c>
      <c r="D15" s="13"/>
      <c r="E15" s="13"/>
      <c r="F15" s="13"/>
      <c r="G15" s="14"/>
      <c r="I15" s="12" t="s">
        <v>45</v>
      </c>
      <c r="J15" s="13"/>
      <c r="K15" s="13"/>
      <c r="L15" s="13"/>
      <c r="M15" s="13"/>
      <c r="N15" s="13"/>
      <c r="O15" s="13"/>
      <c r="P15" s="13"/>
      <c r="Q15" s="14"/>
    </row>
    <row r="16" spans="1:37" x14ac:dyDescent="0.3">
      <c r="C16" s="15" t="s">
        <v>38</v>
      </c>
      <c r="G16" s="16"/>
      <c r="I16" s="15" t="s">
        <v>41</v>
      </c>
      <c r="Q16" s="16"/>
    </row>
    <row r="17" spans="1:20" x14ac:dyDescent="0.3">
      <c r="C17" s="15" t="s">
        <v>39</v>
      </c>
      <c r="G17" s="16"/>
      <c r="I17" s="15" t="s">
        <v>42</v>
      </c>
      <c r="Q17" s="16"/>
    </row>
    <row r="18" spans="1:20" x14ac:dyDescent="0.3">
      <c r="C18" s="15" t="s">
        <v>40</v>
      </c>
      <c r="G18" s="16"/>
      <c r="I18" s="15" t="s">
        <v>44</v>
      </c>
      <c r="Q18" s="16"/>
    </row>
    <row r="19" spans="1:20" x14ac:dyDescent="0.3">
      <c r="C19" s="17" t="s">
        <v>36</v>
      </c>
      <c r="D19" s="18"/>
      <c r="E19" s="18"/>
      <c r="F19" s="18"/>
      <c r="G19" s="19"/>
      <c r="I19" s="17" t="s">
        <v>43</v>
      </c>
      <c r="J19" s="18"/>
      <c r="K19" s="18"/>
      <c r="L19" s="18"/>
      <c r="M19" s="18"/>
      <c r="N19" s="18"/>
      <c r="O19" s="18"/>
      <c r="P19" s="18"/>
      <c r="Q19" s="19"/>
    </row>
    <row r="21" spans="1:20" ht="18" x14ac:dyDescent="0.4">
      <c r="A21" s="10" t="s">
        <v>1</v>
      </c>
    </row>
    <row r="22" spans="1:20" ht="6" customHeight="1" x14ac:dyDescent="0.3"/>
    <row r="23" spans="1:20" x14ac:dyDescent="0.3">
      <c r="A23" s="20" t="s">
        <v>12</v>
      </c>
      <c r="B23" s="20" t="s">
        <v>13</v>
      </c>
      <c r="C23" s="20" t="s">
        <v>14</v>
      </c>
      <c r="D23" s="21" t="s">
        <v>15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3"/>
      <c r="Q23" s="64" t="s">
        <v>16</v>
      </c>
      <c r="R23" s="65"/>
      <c r="S23" s="66"/>
      <c r="T23" s="3"/>
    </row>
    <row r="24" spans="1:20" ht="19.5" customHeight="1" x14ac:dyDescent="0.3">
      <c r="A24" s="24">
        <v>1</v>
      </c>
      <c r="B24" s="33" t="s">
        <v>18</v>
      </c>
      <c r="C24" s="25">
        <f>D7</f>
        <v>0.47916666666666669</v>
      </c>
      <c r="D24" s="26" t="str">
        <f>C15</f>
        <v>VfB Bodenheim 09 e.V.</v>
      </c>
      <c r="E24" s="27"/>
      <c r="F24" s="27"/>
      <c r="G24" s="27"/>
      <c r="H24" s="28" t="s">
        <v>19</v>
      </c>
      <c r="I24" s="27" t="str">
        <f>C16</f>
        <v>FSV Alemannia 1911 Laubenheim e.V.</v>
      </c>
      <c r="J24" s="27"/>
      <c r="K24" s="27"/>
      <c r="L24" s="27"/>
      <c r="M24" s="27"/>
      <c r="N24" s="27"/>
      <c r="O24" s="27"/>
      <c r="P24" s="29"/>
      <c r="Q24" s="37" t="s">
        <v>32</v>
      </c>
      <c r="R24" s="31" t="s">
        <v>19</v>
      </c>
      <c r="S24" s="38" t="s">
        <v>32</v>
      </c>
    </row>
    <row r="25" spans="1:20" ht="19.5" customHeight="1" x14ac:dyDescent="0.3">
      <c r="A25" s="24">
        <v>2</v>
      </c>
      <c r="B25" s="33" t="s">
        <v>18</v>
      </c>
      <c r="C25" s="25">
        <f>C24+M$7+U$7</f>
        <v>0.48958333333333337</v>
      </c>
      <c r="D25" s="26" t="str">
        <f>C18</f>
        <v>SV Gau-Algesheim 1910 e.V.</v>
      </c>
      <c r="E25" s="27"/>
      <c r="F25" s="27"/>
      <c r="G25" s="27"/>
      <c r="H25" s="28" t="s">
        <v>19</v>
      </c>
      <c r="I25" s="27" t="str">
        <f>C17</f>
        <v>1. FSV Mainz 05 e.V.</v>
      </c>
      <c r="J25" s="27"/>
      <c r="K25" s="27"/>
      <c r="L25" s="27"/>
      <c r="M25" s="27"/>
      <c r="N25" s="27"/>
      <c r="O25" s="27"/>
      <c r="P25" s="29"/>
      <c r="Q25" s="37" t="s">
        <v>32</v>
      </c>
      <c r="R25" s="31" t="s">
        <v>19</v>
      </c>
      <c r="S25" s="38" t="s">
        <v>32</v>
      </c>
    </row>
    <row r="26" spans="1:20" ht="19.5" customHeight="1" x14ac:dyDescent="0.3">
      <c r="A26" s="24">
        <v>3</v>
      </c>
      <c r="B26" s="34" t="s">
        <v>17</v>
      </c>
      <c r="C26" s="25">
        <f t="shared" ref="C26:C43" si="0">C25+M$7+U$7</f>
        <v>0.50000000000000011</v>
      </c>
      <c r="D26" s="26" t="str">
        <f>I15</f>
        <v>1. FC 1953 Nackenheim e.V.</v>
      </c>
      <c r="E26" s="27"/>
      <c r="F26" s="27"/>
      <c r="G26" s="27"/>
      <c r="H26" s="28" t="s">
        <v>19</v>
      </c>
      <c r="I26" s="27" t="str">
        <f>I16</f>
        <v>VfB Ginsheim 1916 e.V.</v>
      </c>
      <c r="J26" s="27"/>
      <c r="K26" s="27"/>
      <c r="L26" s="27"/>
      <c r="M26" s="27"/>
      <c r="N26" s="27"/>
      <c r="O26" s="27"/>
      <c r="P26" s="29"/>
      <c r="Q26" s="37" t="s">
        <v>32</v>
      </c>
      <c r="R26" s="31" t="s">
        <v>19</v>
      </c>
      <c r="S26" s="38" t="s">
        <v>32</v>
      </c>
    </row>
    <row r="27" spans="1:20" ht="19.5" customHeight="1" x14ac:dyDescent="0.3">
      <c r="A27" s="24">
        <v>4</v>
      </c>
      <c r="B27" s="34" t="s">
        <v>17</v>
      </c>
      <c r="C27" s="25">
        <f t="shared" si="0"/>
        <v>0.51041666666666674</v>
      </c>
      <c r="D27" s="26" t="str">
        <f>I18</f>
        <v>FSV 1946 Saulheim e.V.</v>
      </c>
      <c r="E27" s="27"/>
      <c r="F27" s="27"/>
      <c r="G27" s="27"/>
      <c r="H27" s="28" t="s">
        <v>19</v>
      </c>
      <c r="I27" s="27" t="str">
        <f>I17</f>
        <v>Spielvereinigung 07 Hochheim e.V.</v>
      </c>
      <c r="J27" s="27"/>
      <c r="K27" s="27"/>
      <c r="L27" s="27"/>
      <c r="M27" s="27"/>
      <c r="N27" s="27"/>
      <c r="O27" s="27"/>
      <c r="P27" s="29"/>
      <c r="Q27" s="37" t="s">
        <v>32</v>
      </c>
      <c r="R27" s="31" t="s">
        <v>19</v>
      </c>
      <c r="S27" s="38" t="s">
        <v>32</v>
      </c>
    </row>
    <row r="28" spans="1:20" ht="19.5" customHeight="1" x14ac:dyDescent="0.3">
      <c r="A28" s="24">
        <v>5</v>
      </c>
      <c r="B28" s="33" t="s">
        <v>18</v>
      </c>
      <c r="C28" s="25">
        <f t="shared" si="0"/>
        <v>0.52083333333333337</v>
      </c>
      <c r="D28" s="26" t="str">
        <f>C19</f>
        <v>TSG Drais 1876 e.V.</v>
      </c>
      <c r="E28" s="27"/>
      <c r="F28" s="27"/>
      <c r="G28" s="27"/>
      <c r="H28" s="28" t="s">
        <v>19</v>
      </c>
      <c r="I28" s="27" t="str">
        <f>C15</f>
        <v>VfB Bodenheim 09 e.V.</v>
      </c>
      <c r="J28" s="27"/>
      <c r="K28" s="27"/>
      <c r="L28" s="27"/>
      <c r="M28" s="27"/>
      <c r="N28" s="27"/>
      <c r="O28" s="27"/>
      <c r="P28" s="29"/>
      <c r="Q28" s="37" t="s">
        <v>32</v>
      </c>
      <c r="R28" s="31" t="s">
        <v>19</v>
      </c>
      <c r="S28" s="38" t="s">
        <v>32</v>
      </c>
    </row>
    <row r="29" spans="1:20" ht="19.5" customHeight="1" x14ac:dyDescent="0.3">
      <c r="A29" s="24">
        <v>6</v>
      </c>
      <c r="B29" s="33" t="s">
        <v>18</v>
      </c>
      <c r="C29" s="25">
        <f t="shared" si="0"/>
        <v>0.53125</v>
      </c>
      <c r="D29" s="26" t="str">
        <f>C16</f>
        <v>FSV Alemannia 1911 Laubenheim e.V.</v>
      </c>
      <c r="E29" s="27"/>
      <c r="F29" s="27"/>
      <c r="G29" s="27"/>
      <c r="H29" s="28" t="s">
        <v>19</v>
      </c>
      <c r="I29" s="27" t="str">
        <f>C18</f>
        <v>SV Gau-Algesheim 1910 e.V.</v>
      </c>
      <c r="J29" s="27"/>
      <c r="K29" s="27"/>
      <c r="L29" s="27"/>
      <c r="M29" s="27"/>
      <c r="N29" s="27"/>
      <c r="O29" s="27"/>
      <c r="P29" s="29"/>
      <c r="Q29" s="37" t="s">
        <v>32</v>
      </c>
      <c r="R29" s="31" t="s">
        <v>19</v>
      </c>
      <c r="S29" s="38" t="s">
        <v>32</v>
      </c>
    </row>
    <row r="30" spans="1:20" ht="19.5" customHeight="1" x14ac:dyDescent="0.3">
      <c r="A30" s="24">
        <v>7</v>
      </c>
      <c r="B30" s="34" t="s">
        <v>17</v>
      </c>
      <c r="C30" s="25">
        <f t="shared" si="0"/>
        <v>0.54166666666666663</v>
      </c>
      <c r="D30" s="26" t="str">
        <f>I19</f>
        <v>Equipe Special SV Wehen Wiesbaden</v>
      </c>
      <c r="E30" s="27"/>
      <c r="F30" s="27"/>
      <c r="G30" s="27"/>
      <c r="H30" s="28" t="s">
        <v>19</v>
      </c>
      <c r="I30" s="27" t="str">
        <f>I15</f>
        <v>1. FC 1953 Nackenheim e.V.</v>
      </c>
      <c r="J30" s="27"/>
      <c r="K30" s="27"/>
      <c r="L30" s="27"/>
      <c r="M30" s="27"/>
      <c r="N30" s="27"/>
      <c r="O30" s="27"/>
      <c r="P30" s="29"/>
      <c r="Q30" s="37" t="s">
        <v>32</v>
      </c>
      <c r="R30" s="31" t="s">
        <v>19</v>
      </c>
      <c r="S30" s="38" t="s">
        <v>32</v>
      </c>
    </row>
    <row r="31" spans="1:20" ht="19.5" customHeight="1" x14ac:dyDescent="0.3">
      <c r="A31" s="24">
        <v>8</v>
      </c>
      <c r="B31" s="34" t="s">
        <v>17</v>
      </c>
      <c r="C31" s="25">
        <f t="shared" si="0"/>
        <v>0.55208333333333326</v>
      </c>
      <c r="D31" s="26" t="str">
        <f>I16</f>
        <v>VfB Ginsheim 1916 e.V.</v>
      </c>
      <c r="E31" s="27"/>
      <c r="F31" s="27"/>
      <c r="G31" s="27"/>
      <c r="H31" s="28" t="s">
        <v>19</v>
      </c>
      <c r="I31" s="27" t="str">
        <f>I18</f>
        <v>FSV 1946 Saulheim e.V.</v>
      </c>
      <c r="J31" s="27"/>
      <c r="K31" s="27"/>
      <c r="L31" s="27"/>
      <c r="M31" s="27"/>
      <c r="N31" s="27"/>
      <c r="O31" s="27"/>
      <c r="P31" s="29"/>
      <c r="Q31" s="37" t="s">
        <v>32</v>
      </c>
      <c r="R31" s="31" t="s">
        <v>19</v>
      </c>
      <c r="S31" s="38" t="s">
        <v>32</v>
      </c>
    </row>
    <row r="32" spans="1:20" ht="19.5" customHeight="1" x14ac:dyDescent="0.3">
      <c r="A32" s="24">
        <v>9</v>
      </c>
      <c r="B32" s="33" t="s">
        <v>18</v>
      </c>
      <c r="C32" s="25">
        <f t="shared" si="0"/>
        <v>0.56249999999999989</v>
      </c>
      <c r="D32" s="26" t="str">
        <f>C17</f>
        <v>1. FSV Mainz 05 e.V.</v>
      </c>
      <c r="E32" s="27"/>
      <c r="F32" s="27"/>
      <c r="G32" s="27"/>
      <c r="H32" s="28" t="s">
        <v>19</v>
      </c>
      <c r="I32" s="27" t="str">
        <f>C19</f>
        <v>TSG Drais 1876 e.V.</v>
      </c>
      <c r="J32" s="27"/>
      <c r="K32" s="27"/>
      <c r="L32" s="27"/>
      <c r="M32" s="27"/>
      <c r="N32" s="27"/>
      <c r="O32" s="27"/>
      <c r="P32" s="29"/>
      <c r="Q32" s="37" t="s">
        <v>32</v>
      </c>
      <c r="R32" s="31" t="s">
        <v>19</v>
      </c>
      <c r="S32" s="38" t="s">
        <v>32</v>
      </c>
    </row>
    <row r="33" spans="1:19" ht="19.5" customHeight="1" x14ac:dyDescent="0.3">
      <c r="A33" s="24">
        <v>10</v>
      </c>
      <c r="B33" s="33" t="s">
        <v>18</v>
      </c>
      <c r="C33" s="25">
        <f t="shared" si="0"/>
        <v>0.57291666666666652</v>
      </c>
      <c r="D33" s="26" t="str">
        <f>C18</f>
        <v>SV Gau-Algesheim 1910 e.V.</v>
      </c>
      <c r="E33" s="27"/>
      <c r="F33" s="27"/>
      <c r="G33" s="27"/>
      <c r="H33" s="28" t="s">
        <v>19</v>
      </c>
      <c r="I33" s="27" t="str">
        <f>C15</f>
        <v>VfB Bodenheim 09 e.V.</v>
      </c>
      <c r="J33" s="27"/>
      <c r="K33" s="27"/>
      <c r="L33" s="27"/>
      <c r="M33" s="27"/>
      <c r="N33" s="27"/>
      <c r="O33" s="27"/>
      <c r="P33" s="29"/>
      <c r="Q33" s="37" t="s">
        <v>32</v>
      </c>
      <c r="R33" s="31" t="s">
        <v>19</v>
      </c>
      <c r="S33" s="38" t="s">
        <v>32</v>
      </c>
    </row>
    <row r="34" spans="1:19" ht="19.5" customHeight="1" x14ac:dyDescent="0.3">
      <c r="A34" s="24">
        <v>11</v>
      </c>
      <c r="B34" s="34" t="s">
        <v>17</v>
      </c>
      <c r="C34" s="25">
        <f t="shared" si="0"/>
        <v>0.58333333333333315</v>
      </c>
      <c r="D34" s="26" t="str">
        <f>I17</f>
        <v>Spielvereinigung 07 Hochheim e.V.</v>
      </c>
      <c r="E34" s="27"/>
      <c r="F34" s="27"/>
      <c r="G34" s="27"/>
      <c r="H34" s="28" t="s">
        <v>19</v>
      </c>
      <c r="I34" s="27" t="str">
        <f>I19</f>
        <v>Equipe Special SV Wehen Wiesbaden</v>
      </c>
      <c r="J34" s="27"/>
      <c r="K34" s="27"/>
      <c r="L34" s="27"/>
      <c r="M34" s="27"/>
      <c r="N34" s="27"/>
      <c r="O34" s="27"/>
      <c r="P34" s="29"/>
      <c r="Q34" s="37" t="s">
        <v>32</v>
      </c>
      <c r="R34" s="31" t="s">
        <v>19</v>
      </c>
      <c r="S34" s="38" t="s">
        <v>32</v>
      </c>
    </row>
    <row r="35" spans="1:19" ht="19.5" customHeight="1" x14ac:dyDescent="0.3">
      <c r="A35" s="24">
        <v>12</v>
      </c>
      <c r="B35" s="34" t="s">
        <v>17</v>
      </c>
      <c r="C35" s="25">
        <f t="shared" si="0"/>
        <v>0.59374999999999978</v>
      </c>
      <c r="D35" s="26" t="str">
        <f>I18</f>
        <v>FSV 1946 Saulheim e.V.</v>
      </c>
      <c r="E35" s="27"/>
      <c r="F35" s="27"/>
      <c r="G35" s="27"/>
      <c r="H35" s="28" t="s">
        <v>19</v>
      </c>
      <c r="I35" s="27" t="str">
        <f>I15</f>
        <v>1. FC 1953 Nackenheim e.V.</v>
      </c>
      <c r="J35" s="27"/>
      <c r="K35" s="27"/>
      <c r="L35" s="27"/>
      <c r="M35" s="27"/>
      <c r="N35" s="27"/>
      <c r="O35" s="27"/>
      <c r="P35" s="29"/>
      <c r="Q35" s="37" t="s">
        <v>32</v>
      </c>
      <c r="R35" s="31" t="s">
        <v>19</v>
      </c>
      <c r="S35" s="38" t="s">
        <v>32</v>
      </c>
    </row>
    <row r="36" spans="1:19" ht="19.5" customHeight="1" x14ac:dyDescent="0.3">
      <c r="A36" s="24">
        <v>13</v>
      </c>
      <c r="B36" s="33" t="s">
        <v>18</v>
      </c>
      <c r="C36" s="25">
        <f t="shared" si="0"/>
        <v>0.60416666666666641</v>
      </c>
      <c r="D36" s="26" t="str">
        <f>C17</f>
        <v>1. FSV Mainz 05 e.V.</v>
      </c>
      <c r="E36" s="27"/>
      <c r="F36" s="27"/>
      <c r="G36" s="27"/>
      <c r="H36" s="28" t="s">
        <v>19</v>
      </c>
      <c r="I36" s="27" t="str">
        <f>C16</f>
        <v>FSV Alemannia 1911 Laubenheim e.V.</v>
      </c>
      <c r="J36" s="27"/>
      <c r="K36" s="27"/>
      <c r="L36" s="27"/>
      <c r="M36" s="27"/>
      <c r="N36" s="27"/>
      <c r="O36" s="27"/>
      <c r="P36" s="29"/>
      <c r="Q36" s="37" t="s">
        <v>32</v>
      </c>
      <c r="R36" s="31" t="s">
        <v>19</v>
      </c>
      <c r="S36" s="38" t="s">
        <v>32</v>
      </c>
    </row>
    <row r="37" spans="1:19" ht="19.5" customHeight="1" x14ac:dyDescent="0.3">
      <c r="A37" s="24">
        <v>14</v>
      </c>
      <c r="B37" s="33" t="s">
        <v>18</v>
      </c>
      <c r="C37" s="25">
        <f t="shared" si="0"/>
        <v>0.61458333333333304</v>
      </c>
      <c r="D37" s="26" t="str">
        <f>C19</f>
        <v>TSG Drais 1876 e.V.</v>
      </c>
      <c r="E37" s="27"/>
      <c r="F37" s="27"/>
      <c r="G37" s="27"/>
      <c r="H37" s="28" t="s">
        <v>19</v>
      </c>
      <c r="I37" s="27" t="str">
        <f>C18</f>
        <v>SV Gau-Algesheim 1910 e.V.</v>
      </c>
      <c r="J37" s="27"/>
      <c r="K37" s="27"/>
      <c r="L37" s="27"/>
      <c r="M37" s="27"/>
      <c r="N37" s="27"/>
      <c r="O37" s="27"/>
      <c r="P37" s="29"/>
      <c r="Q37" s="37" t="s">
        <v>32</v>
      </c>
      <c r="R37" s="31" t="s">
        <v>19</v>
      </c>
      <c r="S37" s="38" t="s">
        <v>32</v>
      </c>
    </row>
    <row r="38" spans="1:19" ht="19.5" customHeight="1" x14ac:dyDescent="0.3">
      <c r="A38" s="24">
        <v>15</v>
      </c>
      <c r="B38" s="34" t="s">
        <v>17</v>
      </c>
      <c r="C38" s="25">
        <f t="shared" si="0"/>
        <v>0.62499999999999967</v>
      </c>
      <c r="D38" s="26" t="str">
        <f>I17</f>
        <v>Spielvereinigung 07 Hochheim e.V.</v>
      </c>
      <c r="E38" s="27"/>
      <c r="F38" s="27"/>
      <c r="G38" s="27"/>
      <c r="H38" s="28" t="s">
        <v>19</v>
      </c>
      <c r="I38" s="27" t="str">
        <f>I16</f>
        <v>VfB Ginsheim 1916 e.V.</v>
      </c>
      <c r="J38" s="27"/>
      <c r="K38" s="27"/>
      <c r="L38" s="27"/>
      <c r="M38" s="27"/>
      <c r="N38" s="27"/>
      <c r="O38" s="27"/>
      <c r="P38" s="29"/>
      <c r="Q38" s="37" t="s">
        <v>32</v>
      </c>
      <c r="R38" s="31" t="s">
        <v>19</v>
      </c>
      <c r="S38" s="38" t="s">
        <v>32</v>
      </c>
    </row>
    <row r="39" spans="1:19" ht="19.5" customHeight="1" x14ac:dyDescent="0.3">
      <c r="A39" s="24">
        <v>16</v>
      </c>
      <c r="B39" s="34" t="s">
        <v>17</v>
      </c>
      <c r="C39" s="25">
        <f t="shared" si="0"/>
        <v>0.6354166666666663</v>
      </c>
      <c r="D39" s="26" t="str">
        <f>I19</f>
        <v>Equipe Special SV Wehen Wiesbaden</v>
      </c>
      <c r="E39" s="27"/>
      <c r="F39" s="27"/>
      <c r="G39" s="27"/>
      <c r="H39" s="28" t="s">
        <v>19</v>
      </c>
      <c r="I39" s="27" t="str">
        <f>I18</f>
        <v>FSV 1946 Saulheim e.V.</v>
      </c>
      <c r="J39" s="27"/>
      <c r="K39" s="27"/>
      <c r="L39" s="27"/>
      <c r="M39" s="27"/>
      <c r="N39" s="27"/>
      <c r="O39" s="27"/>
      <c r="P39" s="29"/>
      <c r="Q39" s="37" t="s">
        <v>32</v>
      </c>
      <c r="R39" s="31" t="s">
        <v>19</v>
      </c>
      <c r="S39" s="38" t="s">
        <v>32</v>
      </c>
    </row>
    <row r="40" spans="1:19" ht="19.5" customHeight="1" x14ac:dyDescent="0.3">
      <c r="A40" s="24">
        <v>17</v>
      </c>
      <c r="B40" s="33" t="s">
        <v>18</v>
      </c>
      <c r="C40" s="25">
        <f t="shared" si="0"/>
        <v>0.64583333333333293</v>
      </c>
      <c r="D40" s="26" t="str">
        <f>C15</f>
        <v>VfB Bodenheim 09 e.V.</v>
      </c>
      <c r="E40" s="27"/>
      <c r="F40" s="27"/>
      <c r="G40" s="27"/>
      <c r="H40" s="28" t="s">
        <v>19</v>
      </c>
      <c r="I40" s="27" t="str">
        <f>C17</f>
        <v>1. FSV Mainz 05 e.V.</v>
      </c>
      <c r="J40" s="27"/>
      <c r="K40" s="27"/>
      <c r="L40" s="27"/>
      <c r="M40" s="27"/>
      <c r="N40" s="27"/>
      <c r="O40" s="27"/>
      <c r="P40" s="29"/>
      <c r="Q40" s="37" t="s">
        <v>32</v>
      </c>
      <c r="R40" s="31" t="s">
        <v>19</v>
      </c>
      <c r="S40" s="38" t="s">
        <v>32</v>
      </c>
    </row>
    <row r="41" spans="1:19" ht="19.5" customHeight="1" x14ac:dyDescent="0.3">
      <c r="A41" s="24">
        <v>18</v>
      </c>
      <c r="B41" s="33" t="s">
        <v>18</v>
      </c>
      <c r="C41" s="25">
        <f t="shared" si="0"/>
        <v>0.65624999999999956</v>
      </c>
      <c r="D41" s="26" t="str">
        <f>C16</f>
        <v>FSV Alemannia 1911 Laubenheim e.V.</v>
      </c>
      <c r="E41" s="27"/>
      <c r="F41" s="27"/>
      <c r="G41" s="27"/>
      <c r="H41" s="28" t="s">
        <v>19</v>
      </c>
      <c r="I41" s="27" t="str">
        <f>C19</f>
        <v>TSG Drais 1876 e.V.</v>
      </c>
      <c r="J41" s="27"/>
      <c r="K41" s="27"/>
      <c r="L41" s="27"/>
      <c r="M41" s="27"/>
      <c r="N41" s="27"/>
      <c r="O41" s="27"/>
      <c r="P41" s="29"/>
      <c r="Q41" s="37" t="s">
        <v>32</v>
      </c>
      <c r="R41" s="31" t="s">
        <v>19</v>
      </c>
      <c r="S41" s="38" t="s">
        <v>32</v>
      </c>
    </row>
    <row r="42" spans="1:19" ht="19.5" customHeight="1" x14ac:dyDescent="0.3">
      <c r="A42" s="24">
        <v>19</v>
      </c>
      <c r="B42" s="34" t="s">
        <v>17</v>
      </c>
      <c r="C42" s="25">
        <f t="shared" si="0"/>
        <v>0.66666666666666619</v>
      </c>
      <c r="D42" s="26" t="str">
        <f>I15</f>
        <v>1. FC 1953 Nackenheim e.V.</v>
      </c>
      <c r="E42" s="27"/>
      <c r="F42" s="27"/>
      <c r="G42" s="27"/>
      <c r="H42" s="28" t="s">
        <v>19</v>
      </c>
      <c r="I42" s="27" t="str">
        <f>I17</f>
        <v>Spielvereinigung 07 Hochheim e.V.</v>
      </c>
      <c r="J42" s="27"/>
      <c r="K42" s="27"/>
      <c r="L42" s="27"/>
      <c r="M42" s="27"/>
      <c r="N42" s="27"/>
      <c r="O42" s="27"/>
      <c r="P42" s="29"/>
      <c r="Q42" s="37" t="s">
        <v>32</v>
      </c>
      <c r="R42" s="31" t="s">
        <v>19</v>
      </c>
      <c r="S42" s="38" t="s">
        <v>32</v>
      </c>
    </row>
    <row r="43" spans="1:19" ht="19.5" customHeight="1" x14ac:dyDescent="0.3">
      <c r="A43" s="24">
        <v>20</v>
      </c>
      <c r="B43" s="34" t="s">
        <v>17</v>
      </c>
      <c r="C43" s="25">
        <f t="shared" si="0"/>
        <v>0.67708333333333282</v>
      </c>
      <c r="D43" s="26" t="str">
        <f>I16</f>
        <v>VfB Ginsheim 1916 e.V.</v>
      </c>
      <c r="E43" s="27"/>
      <c r="F43" s="27"/>
      <c r="G43" s="27"/>
      <c r="H43" s="28" t="s">
        <v>19</v>
      </c>
      <c r="I43" s="27" t="str">
        <f>I19</f>
        <v>Equipe Special SV Wehen Wiesbaden</v>
      </c>
      <c r="J43" s="27"/>
      <c r="K43" s="27"/>
      <c r="L43" s="27"/>
      <c r="M43" s="27"/>
      <c r="N43" s="27"/>
      <c r="O43" s="27"/>
      <c r="P43" s="29"/>
      <c r="Q43" s="37" t="s">
        <v>32</v>
      </c>
      <c r="R43" s="31" t="s">
        <v>19</v>
      </c>
      <c r="S43" s="38" t="s">
        <v>32</v>
      </c>
    </row>
    <row r="44" spans="1:19" ht="13.5" customHeight="1" x14ac:dyDescent="0.3"/>
    <row r="45" spans="1:19" ht="13.5" customHeight="1" x14ac:dyDescent="0.3">
      <c r="A45" s="9" t="s">
        <v>35</v>
      </c>
    </row>
    <row r="46" spans="1:19" ht="13.5" customHeight="1" x14ac:dyDescent="0.3"/>
    <row r="47" spans="1:19" ht="20" x14ac:dyDescent="0.4">
      <c r="A47" s="11" t="s">
        <v>4</v>
      </c>
    </row>
    <row r="48" spans="1:19" ht="6" customHeight="1" x14ac:dyDescent="0.3">
      <c r="A48" s="9"/>
    </row>
    <row r="49" spans="1:19" x14ac:dyDescent="0.3">
      <c r="A49" s="35" t="s">
        <v>48</v>
      </c>
      <c r="B49" s="3"/>
      <c r="C49" s="3"/>
      <c r="H49" s="6"/>
    </row>
    <row r="50" spans="1:19" ht="6" customHeight="1" x14ac:dyDescent="0.3">
      <c r="A50" s="3"/>
      <c r="B50" s="3"/>
      <c r="C50" s="3"/>
      <c r="H50" s="6"/>
    </row>
    <row r="51" spans="1:19" ht="19.5" customHeight="1" x14ac:dyDescent="0.3">
      <c r="A51" s="24">
        <v>21</v>
      </c>
      <c r="B51" s="36"/>
      <c r="C51" s="25">
        <f>D11</f>
        <v>0.69791666666666663</v>
      </c>
      <c r="D51" s="51" t="s">
        <v>27</v>
      </c>
      <c r="E51" s="51"/>
      <c r="F51" s="51"/>
      <c r="G51" s="51"/>
      <c r="H51" s="28" t="s">
        <v>19</v>
      </c>
      <c r="I51" s="52" t="s">
        <v>46</v>
      </c>
      <c r="J51" s="52"/>
      <c r="K51" s="52"/>
      <c r="L51" s="52"/>
      <c r="M51" s="52"/>
      <c r="N51" s="52"/>
      <c r="O51" s="52"/>
      <c r="P51" s="52"/>
      <c r="Q51" s="30"/>
      <c r="R51" s="31" t="s">
        <v>19</v>
      </c>
      <c r="S51" s="32"/>
    </row>
    <row r="52" spans="1:19" ht="19.5" customHeight="1" x14ac:dyDescent="0.3">
      <c r="A52" s="24">
        <v>22</v>
      </c>
      <c r="B52" s="36"/>
      <c r="C52" s="25">
        <f>C51+M$7+U$7</f>
        <v>0.70833333333333326</v>
      </c>
      <c r="D52" s="52" t="s">
        <v>49</v>
      </c>
      <c r="E52" s="52"/>
      <c r="F52" s="52"/>
      <c r="G52" s="52"/>
      <c r="H52" s="28" t="s">
        <v>19</v>
      </c>
      <c r="I52" s="51" t="s">
        <v>29</v>
      </c>
      <c r="J52" s="51"/>
      <c r="K52" s="51"/>
      <c r="L52" s="51"/>
      <c r="M52" s="51"/>
      <c r="N52" s="51"/>
      <c r="O52" s="51"/>
      <c r="P52" s="51"/>
      <c r="Q52" s="30"/>
      <c r="R52" s="31" t="s">
        <v>19</v>
      </c>
      <c r="S52" s="32"/>
    </row>
    <row r="53" spans="1:19" ht="19.5" customHeight="1" x14ac:dyDescent="0.3">
      <c r="A53" s="24">
        <v>23</v>
      </c>
      <c r="B53" s="36"/>
      <c r="C53" s="25">
        <f t="shared" ref="C53:C54" si="1">C52+M$7+U$7</f>
        <v>0.71874999999999989</v>
      </c>
      <c r="D53" s="51" t="s">
        <v>47</v>
      </c>
      <c r="E53" s="51"/>
      <c r="F53" s="51"/>
      <c r="G53" s="51"/>
      <c r="H53" s="28" t="s">
        <v>19</v>
      </c>
      <c r="I53" s="52" t="s">
        <v>28</v>
      </c>
      <c r="J53" s="52"/>
      <c r="K53" s="52"/>
      <c r="L53" s="52"/>
      <c r="M53" s="52"/>
      <c r="N53" s="52"/>
      <c r="O53" s="52"/>
      <c r="P53" s="52"/>
      <c r="Q53" s="30"/>
      <c r="R53" s="31" t="s">
        <v>19</v>
      </c>
      <c r="S53" s="32"/>
    </row>
    <row r="54" spans="1:19" ht="19.5" customHeight="1" x14ac:dyDescent="0.3">
      <c r="A54" s="24">
        <v>24</v>
      </c>
      <c r="B54" s="36"/>
      <c r="C54" s="25">
        <f t="shared" si="1"/>
        <v>0.72916666666666652</v>
      </c>
      <c r="D54" s="52" t="s">
        <v>30</v>
      </c>
      <c r="E54" s="52"/>
      <c r="F54" s="52"/>
      <c r="G54" s="52"/>
      <c r="H54" s="28" t="s">
        <v>19</v>
      </c>
      <c r="I54" s="51" t="s">
        <v>50</v>
      </c>
      <c r="J54" s="51"/>
      <c r="K54" s="51"/>
      <c r="L54" s="51"/>
      <c r="M54" s="51"/>
      <c r="N54" s="51"/>
      <c r="O54" s="51"/>
      <c r="P54" s="51"/>
      <c r="Q54" s="30"/>
      <c r="R54" s="31" t="s">
        <v>19</v>
      </c>
      <c r="S54" s="32"/>
    </row>
    <row r="55" spans="1:19" x14ac:dyDescent="0.3">
      <c r="A55" s="3"/>
      <c r="B55" s="3"/>
      <c r="C55" s="3"/>
      <c r="H55" s="6"/>
    </row>
    <row r="56" spans="1:19" x14ac:dyDescent="0.3">
      <c r="A56" s="35" t="s">
        <v>31</v>
      </c>
      <c r="B56" s="3"/>
      <c r="C56" s="3"/>
      <c r="H56" s="6"/>
    </row>
    <row r="57" spans="1:19" ht="6" customHeight="1" x14ac:dyDescent="0.3">
      <c r="A57" s="3"/>
      <c r="B57" s="3"/>
      <c r="C57" s="3"/>
      <c r="H57" s="6"/>
    </row>
    <row r="58" spans="1:19" ht="19.5" customHeight="1" x14ac:dyDescent="0.3">
      <c r="A58" s="24">
        <v>25</v>
      </c>
      <c r="B58" s="36"/>
      <c r="C58" s="25">
        <f>C54+M$7+U$7</f>
        <v>0.73958333333333315</v>
      </c>
      <c r="D58" s="99" t="s">
        <v>51</v>
      </c>
      <c r="E58" s="99"/>
      <c r="F58" s="99"/>
      <c r="G58" s="99"/>
      <c r="H58" s="100" t="s">
        <v>19</v>
      </c>
      <c r="I58" s="99" t="s">
        <v>52</v>
      </c>
      <c r="J58" s="99"/>
      <c r="K58" s="99"/>
      <c r="L58" s="99"/>
      <c r="M58" s="99"/>
      <c r="N58" s="99"/>
      <c r="O58" s="99"/>
      <c r="P58" s="99"/>
      <c r="Q58" s="30"/>
      <c r="R58" s="31" t="s">
        <v>19</v>
      </c>
      <c r="S58" s="32"/>
    </row>
    <row r="59" spans="1:19" ht="19.5" customHeight="1" x14ac:dyDescent="0.3">
      <c r="A59" s="24">
        <v>26</v>
      </c>
      <c r="B59" s="36"/>
      <c r="C59" s="25">
        <f>C58+M$7+U$7</f>
        <v>0.74999999999999978</v>
      </c>
      <c r="D59" s="99" t="s">
        <v>53</v>
      </c>
      <c r="E59" s="99"/>
      <c r="F59" s="99"/>
      <c r="G59" s="99"/>
      <c r="H59" s="100" t="s">
        <v>19</v>
      </c>
      <c r="I59" s="99" t="s">
        <v>54</v>
      </c>
      <c r="J59" s="99"/>
      <c r="K59" s="99"/>
      <c r="L59" s="99"/>
      <c r="M59" s="99"/>
      <c r="N59" s="99"/>
      <c r="O59" s="99"/>
      <c r="P59" s="99"/>
      <c r="Q59" s="30"/>
      <c r="R59" s="31" t="s">
        <v>19</v>
      </c>
      <c r="S59" s="32"/>
    </row>
    <row r="60" spans="1:19" x14ac:dyDescent="0.3">
      <c r="A60" s="3"/>
      <c r="B60" s="3"/>
      <c r="C60" s="3"/>
      <c r="H60" s="6"/>
    </row>
    <row r="61" spans="1:19" x14ac:dyDescent="0.3">
      <c r="A61" s="35" t="s">
        <v>34</v>
      </c>
      <c r="B61" s="3"/>
      <c r="C61" s="3"/>
      <c r="H61" s="6"/>
    </row>
    <row r="62" spans="1:19" ht="6" customHeight="1" x14ac:dyDescent="0.3">
      <c r="A62" s="3"/>
      <c r="B62" s="3"/>
      <c r="C62" s="3"/>
      <c r="H62" s="6"/>
    </row>
    <row r="63" spans="1:19" ht="19.5" customHeight="1" x14ac:dyDescent="0.3">
      <c r="A63" s="24">
        <v>27</v>
      </c>
      <c r="B63" s="36"/>
      <c r="C63" s="25">
        <f>C59+M11+U11</f>
        <v>0.76041666666666641</v>
      </c>
      <c r="D63" s="27" t="s">
        <v>55</v>
      </c>
      <c r="E63" s="27"/>
      <c r="F63" s="27"/>
      <c r="G63" s="27"/>
      <c r="H63" s="28" t="s">
        <v>19</v>
      </c>
      <c r="I63" s="27" t="s">
        <v>56</v>
      </c>
      <c r="J63" s="27"/>
      <c r="K63" s="27"/>
      <c r="L63" s="27"/>
      <c r="M63" s="27"/>
      <c r="N63" s="27"/>
      <c r="O63" s="27"/>
      <c r="P63" s="27"/>
      <c r="Q63" s="30"/>
      <c r="R63" s="31" t="s">
        <v>19</v>
      </c>
      <c r="S63" s="32"/>
    </row>
    <row r="64" spans="1:19" ht="19.5" customHeight="1" x14ac:dyDescent="0.3">
      <c r="A64" s="24">
        <v>28</v>
      </c>
      <c r="B64" s="36"/>
      <c r="C64" s="25">
        <f>C63+M11+U11</f>
        <v>0.77083333333333304</v>
      </c>
      <c r="D64" s="27" t="s">
        <v>57</v>
      </c>
      <c r="E64" s="27"/>
      <c r="F64" s="27"/>
      <c r="G64" s="27"/>
      <c r="H64" s="28" t="s">
        <v>19</v>
      </c>
      <c r="I64" s="27" t="s">
        <v>58</v>
      </c>
      <c r="J64" s="27"/>
      <c r="K64" s="27"/>
      <c r="L64" s="27"/>
      <c r="M64" s="27"/>
      <c r="N64" s="27"/>
      <c r="O64" s="27"/>
      <c r="P64" s="27"/>
      <c r="Q64" s="30"/>
      <c r="R64" s="31" t="s">
        <v>19</v>
      </c>
      <c r="S64" s="32"/>
    </row>
    <row r="65" spans="3:3" x14ac:dyDescent="0.3">
      <c r="C65" s="3"/>
    </row>
  </sheetData>
  <mergeCells count="5">
    <mergeCell ref="B2:V2"/>
    <mergeCell ref="B3:V3"/>
    <mergeCell ref="I14:Q14"/>
    <mergeCell ref="Q23:S23"/>
    <mergeCell ref="C14:E14"/>
  </mergeCells>
  <pageMargins left="0.7" right="0.7" top="0.78740157499999996" bottom="0.78740157499999996" header="0.3" footer="0.3"/>
  <pageSetup paperSize="9" orientation="portrait" horizontalDpi="1200" verticalDpi="1200" r:id="rId1"/>
  <ignoredErrors>
    <ignoredError sqref="D26 I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D17"/>
  <sheetViews>
    <sheetView showGridLines="0" zoomScale="90" workbookViewId="0">
      <selection activeCell="AB2" sqref="AB2"/>
    </sheetView>
  </sheetViews>
  <sheetFormatPr baseColWidth="10" defaultColWidth="11.453125" defaultRowHeight="14" x14ac:dyDescent="0.3"/>
  <cols>
    <col min="1" max="5" width="11.453125" style="1"/>
    <col min="6" max="6" width="4.7265625" style="1" customWidth="1"/>
    <col min="7" max="7" width="2.7265625" style="1" customWidth="1"/>
    <col min="8" max="9" width="4.7265625" style="1" customWidth="1"/>
    <col min="10" max="10" width="2.7265625" style="1" customWidth="1"/>
    <col min="11" max="12" width="4.7265625" style="1" customWidth="1"/>
    <col min="13" max="13" width="2.7265625" style="1" customWidth="1"/>
    <col min="14" max="18" width="4.7265625" style="1" customWidth="1"/>
    <col min="19" max="19" width="2.7265625" style="1" customWidth="1"/>
    <col min="20" max="20" width="4.7265625" style="1" customWidth="1"/>
    <col min="21" max="21" width="11.453125" style="1"/>
    <col min="22" max="24" width="6.7265625" style="1" customWidth="1"/>
    <col min="25" max="25" width="4.7265625" style="1" customWidth="1"/>
    <col min="26" max="26" width="2.7265625" style="1" customWidth="1"/>
    <col min="27" max="27" width="4.7265625" style="1" customWidth="1"/>
    <col min="28" max="29" width="11.453125" style="1"/>
    <col min="30" max="30" width="12.54296875" style="1" bestFit="1" customWidth="1"/>
    <col min="31" max="16384" width="11.453125" style="1"/>
  </cols>
  <sheetData>
    <row r="2" spans="2:30" ht="140" customHeight="1" x14ac:dyDescent="0.3">
      <c r="F2" s="77" t="str">
        <f>B4</f>
        <v>VfB Bodenheim 09 e.V.</v>
      </c>
      <c r="G2" s="78"/>
      <c r="H2" s="79"/>
      <c r="I2" s="83" t="str">
        <f>B5</f>
        <v>FSV Alemannia 1911 Laubenheim e.V.</v>
      </c>
      <c r="J2" s="84"/>
      <c r="K2" s="85"/>
      <c r="L2" s="77" t="str">
        <f>B6</f>
        <v>1. FSV Mainz 05 e.V.</v>
      </c>
      <c r="M2" s="78"/>
      <c r="N2" s="79"/>
      <c r="O2" s="77" t="str">
        <f>B7</f>
        <v>SV Gau-Algesheim 1910 e.V.</v>
      </c>
      <c r="P2" s="78"/>
      <c r="Q2" s="79"/>
      <c r="R2" s="77" t="str">
        <f>B8</f>
        <v>TSG Drais 1876 e.V.</v>
      </c>
      <c r="S2" s="78"/>
      <c r="T2" s="79"/>
      <c r="U2" s="39"/>
      <c r="V2" s="40"/>
      <c r="W2" s="40"/>
      <c r="X2" s="40"/>
      <c r="Y2" s="40"/>
      <c r="Z2" s="40"/>
      <c r="AA2" s="40"/>
      <c r="AB2" s="40"/>
      <c r="AC2" s="40"/>
    </row>
    <row r="3" spans="2:30" x14ac:dyDescent="0.3">
      <c r="B3" s="89" t="s">
        <v>9</v>
      </c>
      <c r="C3" s="90"/>
      <c r="D3" s="90"/>
      <c r="E3" s="91"/>
      <c r="F3" s="80"/>
      <c r="G3" s="81"/>
      <c r="H3" s="82"/>
      <c r="I3" s="86"/>
      <c r="J3" s="87"/>
      <c r="K3" s="88"/>
      <c r="L3" s="80"/>
      <c r="M3" s="81"/>
      <c r="N3" s="82"/>
      <c r="O3" s="80"/>
      <c r="P3" s="81"/>
      <c r="Q3" s="82"/>
      <c r="R3" s="80"/>
      <c r="S3" s="81"/>
      <c r="T3" s="82"/>
      <c r="U3" s="49" t="s">
        <v>20</v>
      </c>
      <c r="V3" s="49" t="s">
        <v>21</v>
      </c>
      <c r="W3" s="49" t="s">
        <v>22</v>
      </c>
      <c r="X3" s="49" t="s">
        <v>23</v>
      </c>
      <c r="Y3" s="96" t="s">
        <v>24</v>
      </c>
      <c r="Z3" s="97"/>
      <c r="AA3" s="98"/>
      <c r="AB3" s="49" t="s">
        <v>25</v>
      </c>
      <c r="AC3" s="49" t="s">
        <v>26</v>
      </c>
      <c r="AD3" s="49" t="s">
        <v>33</v>
      </c>
    </row>
    <row r="4" spans="2:30" x14ac:dyDescent="0.3">
      <c r="B4" s="95" t="str">
        <f>Spielplan!C15</f>
        <v>VfB Bodenheim 09 e.V.</v>
      </c>
      <c r="C4" s="95"/>
      <c r="D4" s="95"/>
      <c r="E4" s="95"/>
      <c r="F4" s="74"/>
      <c r="G4" s="75"/>
      <c r="H4" s="76"/>
      <c r="I4" s="45" t="str">
        <f>H5</f>
        <v>-</v>
      </c>
      <c r="J4" s="42" t="s">
        <v>19</v>
      </c>
      <c r="K4" s="43" t="str">
        <f>F5</f>
        <v>-</v>
      </c>
      <c r="L4" s="45" t="str">
        <f>Spielplan!Q40</f>
        <v>-</v>
      </c>
      <c r="M4" s="42" t="s">
        <v>19</v>
      </c>
      <c r="N4" s="43" t="str">
        <f>Spielplan!S40</f>
        <v>-</v>
      </c>
      <c r="O4" s="45" t="str">
        <f>Spielplan!S33</f>
        <v>-</v>
      </c>
      <c r="P4" s="42" t="s">
        <v>19</v>
      </c>
      <c r="Q4" s="43" t="str">
        <f>Spielplan!Q33</f>
        <v>-</v>
      </c>
      <c r="R4" s="45" t="str">
        <f>Spielplan!S28</f>
        <v>-</v>
      </c>
      <c r="S4" s="42" t="s">
        <v>19</v>
      </c>
      <c r="T4" s="43" t="str">
        <f>Spielplan!Q28</f>
        <v>-</v>
      </c>
      <c r="U4" s="41">
        <f>IF(I4="-",0,1)+IF(L4="-",0,1)+IF(O4="-",0,1)+IF(R4="-",0,1)</f>
        <v>0</v>
      </c>
      <c r="V4" s="41">
        <f>IF($I4&gt;$K4,1,0)+IF($L4&gt;$N4,1,0)+IF($O4&gt;$Q4,1,0)+IF($R4&gt;$T4,1,0)</f>
        <v>0</v>
      </c>
      <c r="W4" s="41">
        <f>U4-V4-X4</f>
        <v>0</v>
      </c>
      <c r="X4" s="41">
        <f>IF($I4&lt;$K4,1,0)+IF($L4&lt;$N4,1,0)+IF($O4&lt;$Q4,1,0)+IF($R4&lt;$T4,1,0)</f>
        <v>0</v>
      </c>
      <c r="Y4" s="45" t="e">
        <f>I4+L4+O4+R4</f>
        <v>#VALUE!</v>
      </c>
      <c r="Z4" s="42" t="s">
        <v>19</v>
      </c>
      <c r="AA4" s="43" t="e">
        <f>K4+N4+Q4+T4</f>
        <v>#VALUE!</v>
      </c>
      <c r="AB4" s="46" t="e">
        <f>Y4-AA4</f>
        <v>#VALUE!</v>
      </c>
      <c r="AC4" s="41">
        <f>V4*3+W4*1</f>
        <v>0</v>
      </c>
      <c r="AD4" s="50"/>
    </row>
    <row r="5" spans="2:30" x14ac:dyDescent="0.3">
      <c r="B5" s="95" t="str">
        <f>Spielplan!C16</f>
        <v>FSV Alemannia 1911 Laubenheim e.V.</v>
      </c>
      <c r="C5" s="95"/>
      <c r="D5" s="95"/>
      <c r="E5" s="95"/>
      <c r="F5" s="45" t="str">
        <f>Spielplan!S24</f>
        <v>-</v>
      </c>
      <c r="G5" s="42" t="s">
        <v>19</v>
      </c>
      <c r="H5" s="43" t="str">
        <f>Spielplan!Q24</f>
        <v>-</v>
      </c>
      <c r="I5" s="44"/>
      <c r="J5" s="47"/>
      <c r="K5" s="48"/>
      <c r="L5" s="45" t="str">
        <f>Spielplan!S36</f>
        <v>-</v>
      </c>
      <c r="M5" s="42" t="s">
        <v>19</v>
      </c>
      <c r="N5" s="43" t="str">
        <f>Spielplan!Q36</f>
        <v>-</v>
      </c>
      <c r="O5" s="45" t="str">
        <f>Spielplan!Q29</f>
        <v>-</v>
      </c>
      <c r="P5" s="42" t="s">
        <v>19</v>
      </c>
      <c r="Q5" s="43" t="str">
        <f>Spielplan!S29</f>
        <v>-</v>
      </c>
      <c r="R5" s="45" t="str">
        <f>Spielplan!Q41</f>
        <v>-</v>
      </c>
      <c r="S5" s="42" t="s">
        <v>19</v>
      </c>
      <c r="T5" s="43" t="str">
        <f>Spielplan!S41</f>
        <v>-</v>
      </c>
      <c r="U5" s="41">
        <f>IF(F5="-",0,1)+IF(L5="-",0,1)+IF(O5="-",0,1)+IF(R5="-",0,1)</f>
        <v>0</v>
      </c>
      <c r="V5" s="41">
        <f>IF($F5&gt;$H5,1,0)+IF($L5&gt;$N5,1,0)+IF($O5&gt;$Q5,1,0)+IF($R5&gt;$T5,1,0)</f>
        <v>0</v>
      </c>
      <c r="W5" s="41">
        <f t="shared" ref="W5:W8" si="0">U5-V5-X5</f>
        <v>0</v>
      </c>
      <c r="X5" s="41">
        <f>IF($F5&lt;$H5,1,0)+IF($L5&lt;$N5,1,0)+IF($O5&lt;$Q5,1,0)+IF($R5&lt;$T5,1,0)</f>
        <v>0</v>
      </c>
      <c r="Y5" s="45" t="e">
        <f>F5+L5+O5+R5</f>
        <v>#VALUE!</v>
      </c>
      <c r="Z5" s="42" t="s">
        <v>19</v>
      </c>
      <c r="AA5" s="43" t="e">
        <f>H5+N5+Q5+T5</f>
        <v>#VALUE!</v>
      </c>
      <c r="AB5" s="46" t="e">
        <f>Y5-AA5</f>
        <v>#VALUE!</v>
      </c>
      <c r="AC5" s="41">
        <f t="shared" ref="AC5:AC8" si="1">V5*3+W5*1</f>
        <v>0</v>
      </c>
      <c r="AD5" s="50"/>
    </row>
    <row r="6" spans="2:30" x14ac:dyDescent="0.3">
      <c r="B6" s="95" t="str">
        <f>Spielplan!C17</f>
        <v>1. FSV Mainz 05 e.V.</v>
      </c>
      <c r="C6" s="95"/>
      <c r="D6" s="95"/>
      <c r="E6" s="95"/>
      <c r="F6" s="45" t="str">
        <f>Spielplan!S40</f>
        <v>-</v>
      </c>
      <c r="G6" s="42" t="s">
        <v>19</v>
      </c>
      <c r="H6" s="43" t="str">
        <f>Spielplan!Q40</f>
        <v>-</v>
      </c>
      <c r="I6" s="45" t="str">
        <f>Spielplan!Q36</f>
        <v>-</v>
      </c>
      <c r="J6" s="42" t="s">
        <v>19</v>
      </c>
      <c r="K6" s="43" t="str">
        <f>Spielplan!S36</f>
        <v>-</v>
      </c>
      <c r="L6" s="44"/>
      <c r="M6" s="47"/>
      <c r="N6" s="48"/>
      <c r="O6" s="45" t="str">
        <f>Spielplan!S25</f>
        <v>-</v>
      </c>
      <c r="P6" s="42" t="s">
        <v>19</v>
      </c>
      <c r="Q6" s="43" t="str">
        <f>Spielplan!Q25</f>
        <v>-</v>
      </c>
      <c r="R6" s="45" t="str">
        <f>Spielplan!Q29</f>
        <v>-</v>
      </c>
      <c r="S6" s="42" t="s">
        <v>19</v>
      </c>
      <c r="T6" s="43" t="str">
        <f>Spielplan!S29</f>
        <v>-</v>
      </c>
      <c r="U6" s="41">
        <f>IF(I6="-",0,1)+IF(I6="-",0,1)+IF(O6="-",0,1)+IF(R6="-",0,1)</f>
        <v>0</v>
      </c>
      <c r="V6" s="41">
        <f>IF($F6&gt;$H6,1,0)+IF($I6&gt;$K6,1,0)+IF($O6&gt;$Q6,1,0)+IF($R6&gt;$T6,1,0)</f>
        <v>0</v>
      </c>
      <c r="W6" s="41">
        <f t="shared" si="0"/>
        <v>0</v>
      </c>
      <c r="X6" s="41">
        <f>IF($F6&lt;$H6,1,0)+IF($I6&lt;$K6,1,0)+IF($O6&lt;$Q6,1,0)+IF($R6&lt;$T6,1,0)</f>
        <v>0</v>
      </c>
      <c r="Y6" s="45" t="e">
        <f>F6+I6+O6+R6</f>
        <v>#VALUE!</v>
      </c>
      <c r="Z6" s="42" t="s">
        <v>19</v>
      </c>
      <c r="AA6" s="43" t="e">
        <f>H6+K6+Q6+T6</f>
        <v>#VALUE!</v>
      </c>
      <c r="AB6" s="46" t="e">
        <f>Y6-AA6</f>
        <v>#VALUE!</v>
      </c>
      <c r="AC6" s="41">
        <f t="shared" si="1"/>
        <v>0</v>
      </c>
      <c r="AD6" s="50"/>
    </row>
    <row r="7" spans="2:30" x14ac:dyDescent="0.3">
      <c r="B7" s="95" t="str">
        <f>Spielplan!C18</f>
        <v>SV Gau-Algesheim 1910 e.V.</v>
      </c>
      <c r="C7" s="95"/>
      <c r="D7" s="95"/>
      <c r="E7" s="95"/>
      <c r="F7" s="45" t="str">
        <f>Spielplan!Q33</f>
        <v>-</v>
      </c>
      <c r="G7" s="42" t="s">
        <v>19</v>
      </c>
      <c r="H7" s="43" t="str">
        <f>Spielplan!S33</f>
        <v>-</v>
      </c>
      <c r="I7" s="45" t="str">
        <f>Spielplan!S29</f>
        <v>-</v>
      </c>
      <c r="J7" s="42" t="s">
        <v>19</v>
      </c>
      <c r="K7" s="43" t="str">
        <f>Spielplan!Q29</f>
        <v>-</v>
      </c>
      <c r="L7" s="45" t="str">
        <f>Spielplan!S28</f>
        <v>-</v>
      </c>
      <c r="M7" s="42" t="s">
        <v>19</v>
      </c>
      <c r="N7" s="43" t="str">
        <f>Spielplan!Q28</f>
        <v>-</v>
      </c>
      <c r="O7" s="47"/>
      <c r="P7" s="47"/>
      <c r="Q7" s="47"/>
      <c r="R7" s="45" t="str">
        <f>Spielplan!Q30</f>
        <v>-</v>
      </c>
      <c r="S7" s="42" t="s">
        <v>19</v>
      </c>
      <c r="T7" s="43" t="str">
        <f>Spielplan!S30</f>
        <v>-</v>
      </c>
      <c r="U7" s="41">
        <f>IF(I7="-",0,1)+IF(L7="-",0,1)+IF(F7="-",0,1)+IF(R7="-",0,1)</f>
        <v>0</v>
      </c>
      <c r="V7" s="41">
        <f>IF($F7&gt;$H7,1,0)+IF($I7&gt;$K7,1,0)+IF($L7&gt;$N7,1,0)+IF($R7&gt;$T7,1,0)</f>
        <v>0</v>
      </c>
      <c r="W7" s="41">
        <f t="shared" ref="W7" si="2">U7-V7-X7</f>
        <v>0</v>
      </c>
      <c r="X7" s="41">
        <f>IF($F7&lt;$H7,1,0)+IF($I7&lt;$K7,1,0)+IF($L7&lt;$N7,1,0)+IF($R7&lt;$T7,1,0)</f>
        <v>0</v>
      </c>
      <c r="Y7" s="45" t="e">
        <f>F7+I7+L7+R7</f>
        <v>#VALUE!</v>
      </c>
      <c r="Z7" s="42" t="s">
        <v>19</v>
      </c>
      <c r="AA7" s="43" t="e">
        <f>H7+K7+N7+T7</f>
        <v>#VALUE!</v>
      </c>
      <c r="AB7" s="46" t="e">
        <f>Y7-AA7</f>
        <v>#VALUE!</v>
      </c>
      <c r="AC7" s="41">
        <f t="shared" ref="AC7" si="3">V7*3+W7*1</f>
        <v>0</v>
      </c>
      <c r="AD7" s="50"/>
    </row>
    <row r="8" spans="2:30" x14ac:dyDescent="0.3">
      <c r="B8" s="95" t="str">
        <f>Spielplan!C19</f>
        <v>TSG Drais 1876 e.V.</v>
      </c>
      <c r="C8" s="95"/>
      <c r="D8" s="95"/>
      <c r="E8" s="95"/>
      <c r="F8" s="45" t="str">
        <f>Spielplan!Q28</f>
        <v>-</v>
      </c>
      <c r="G8" s="42" t="s">
        <v>19</v>
      </c>
      <c r="H8" s="43" t="str">
        <f>Spielplan!S28</f>
        <v>-</v>
      </c>
      <c r="I8" s="45" t="str">
        <f>Spielplan!S41</f>
        <v>-</v>
      </c>
      <c r="J8" s="42" t="s">
        <v>19</v>
      </c>
      <c r="K8" s="43" t="str">
        <f>Spielplan!Q41</f>
        <v>-</v>
      </c>
      <c r="L8" s="45" t="str">
        <f>Spielplan!S29</f>
        <v>-</v>
      </c>
      <c r="M8" s="42" t="s">
        <v>19</v>
      </c>
      <c r="N8" s="43" t="str">
        <f>Spielplan!Q29</f>
        <v>-</v>
      </c>
      <c r="O8" s="45" t="str">
        <f>Spielplan!Q37</f>
        <v>-</v>
      </c>
      <c r="P8" s="42" t="s">
        <v>19</v>
      </c>
      <c r="Q8" s="43" t="str">
        <f>Spielplan!S37</f>
        <v>-</v>
      </c>
      <c r="R8" s="44"/>
      <c r="S8" s="47"/>
      <c r="T8" s="48"/>
      <c r="U8" s="41">
        <f>IF(I8="-",0,1)+IF(L8="-",0,1)+IF(O8="-",0,1)+IF(F8="-",0,1)</f>
        <v>0</v>
      </c>
      <c r="V8" s="41">
        <f>IF($F8&gt;$H8,1,0)+IF($I8&gt;$K8,1,0)+IF($L8&gt;$N8,1,0)+IF($O8&gt;$Q8,1,0)</f>
        <v>0</v>
      </c>
      <c r="W8" s="41">
        <f t="shared" si="0"/>
        <v>0</v>
      </c>
      <c r="X8" s="41">
        <f>IF($F8&lt;$H8,1,0)+IF($I8&lt;$K8,1,0)+IF($L8&lt;$N8,1,0)+IF($O8&lt;$Q8,1,0)</f>
        <v>0</v>
      </c>
      <c r="Y8" s="45" t="e">
        <f>F8+I8+O8+L8</f>
        <v>#VALUE!</v>
      </c>
      <c r="Z8" s="42" t="s">
        <v>19</v>
      </c>
      <c r="AA8" s="43" t="e">
        <f>H8+K8+N8+Q8</f>
        <v>#VALUE!</v>
      </c>
      <c r="AB8" s="46" t="e">
        <f>Y8-AA8</f>
        <v>#VALUE!</v>
      </c>
      <c r="AC8" s="41">
        <f t="shared" si="1"/>
        <v>0</v>
      </c>
      <c r="AD8" s="50"/>
    </row>
    <row r="11" spans="2:30" ht="140" customHeight="1" x14ac:dyDescent="0.3">
      <c r="F11" s="83" t="str">
        <f>B13</f>
        <v>1. FC 1953 Nackenheim e.V.</v>
      </c>
      <c r="G11" s="84"/>
      <c r="H11" s="85"/>
      <c r="I11" s="77" t="str">
        <f>B14</f>
        <v>VfB Ginsheim 1916 e.V.</v>
      </c>
      <c r="J11" s="78"/>
      <c r="K11" s="79"/>
      <c r="L11" s="83" t="str">
        <f>B15</f>
        <v>Spielvereinigung 07 Hochheim e.V.</v>
      </c>
      <c r="M11" s="84"/>
      <c r="N11" s="85"/>
      <c r="O11" s="77" t="str">
        <f>B16</f>
        <v>FSV 1946 Saulheim e.V.</v>
      </c>
      <c r="P11" s="78"/>
      <c r="Q11" s="79"/>
      <c r="R11" s="83" t="str">
        <f>B17</f>
        <v>Equipe Special SV Wehen Wiesbaden</v>
      </c>
      <c r="S11" s="84"/>
      <c r="T11" s="85"/>
      <c r="U11" s="39"/>
      <c r="V11" s="40"/>
      <c r="W11" s="40"/>
      <c r="X11" s="40"/>
      <c r="Y11" s="40"/>
      <c r="Z11" s="40"/>
      <c r="AA11" s="40"/>
      <c r="AB11" s="40"/>
      <c r="AC11" s="40"/>
    </row>
    <row r="12" spans="2:30" x14ac:dyDescent="0.3">
      <c r="B12" s="92" t="s">
        <v>10</v>
      </c>
      <c r="C12" s="93"/>
      <c r="D12" s="93"/>
      <c r="E12" s="94"/>
      <c r="F12" s="86"/>
      <c r="G12" s="87"/>
      <c r="H12" s="88"/>
      <c r="I12" s="80"/>
      <c r="J12" s="81"/>
      <c r="K12" s="82"/>
      <c r="L12" s="86"/>
      <c r="M12" s="87"/>
      <c r="N12" s="88"/>
      <c r="O12" s="80"/>
      <c r="P12" s="81"/>
      <c r="Q12" s="82"/>
      <c r="R12" s="86"/>
      <c r="S12" s="87"/>
      <c r="T12" s="88"/>
      <c r="U12" s="49" t="s">
        <v>20</v>
      </c>
      <c r="V12" s="49" t="s">
        <v>21</v>
      </c>
      <c r="W12" s="49" t="s">
        <v>22</v>
      </c>
      <c r="X12" s="49" t="s">
        <v>23</v>
      </c>
      <c r="Y12" s="96" t="s">
        <v>24</v>
      </c>
      <c r="Z12" s="97"/>
      <c r="AA12" s="98"/>
      <c r="AB12" s="49" t="s">
        <v>25</v>
      </c>
      <c r="AC12" s="49" t="s">
        <v>26</v>
      </c>
      <c r="AD12" s="49" t="s">
        <v>33</v>
      </c>
    </row>
    <row r="13" spans="2:30" ht="14.5" x14ac:dyDescent="0.35">
      <c r="B13" s="69" t="str">
        <f>Spielplan!I15</f>
        <v>1. FC 1953 Nackenheim e.V.</v>
      </c>
      <c r="C13" s="72"/>
      <c r="D13" s="72"/>
      <c r="E13" s="73"/>
      <c r="F13" s="74"/>
      <c r="G13" s="75"/>
      <c r="H13" s="76"/>
      <c r="I13" s="45" t="str">
        <f>Spielplan!Q26</f>
        <v>-</v>
      </c>
      <c r="J13" s="42" t="s">
        <v>19</v>
      </c>
      <c r="K13" s="43" t="str">
        <f>Spielplan!S26</f>
        <v>-</v>
      </c>
      <c r="L13" s="45" t="str">
        <f>Spielplan!Q42</f>
        <v>-</v>
      </c>
      <c r="M13" s="42" t="s">
        <v>19</v>
      </c>
      <c r="N13" s="43" t="str">
        <f>Spielplan!S42</f>
        <v>-</v>
      </c>
      <c r="O13" s="42" t="str">
        <f>Spielplan!S35</f>
        <v>-</v>
      </c>
      <c r="P13" s="42" t="s">
        <v>19</v>
      </c>
      <c r="Q13" s="42" t="str">
        <f>Spielplan!Q35</f>
        <v>-</v>
      </c>
      <c r="R13" s="45" t="str">
        <f>Spielplan!S30</f>
        <v>-</v>
      </c>
      <c r="S13" s="42" t="s">
        <v>19</v>
      </c>
      <c r="T13" s="43" t="str">
        <f>Spielplan!Q30</f>
        <v>-</v>
      </c>
      <c r="U13" s="41">
        <f>IF(I13="-",0,1)+IF(L13="-",0,1)+IF(O13="-",0,1)+IF(R13="-",0,1)</f>
        <v>0</v>
      </c>
      <c r="V13" s="41">
        <f>IF($I13&gt;$K13,1,0)+IF($L13&gt;$N13,1,0)+IF($O13&gt;$Q13,1,0)+IF($R13&gt;$T13,1,0)</f>
        <v>0</v>
      </c>
      <c r="W13" s="41">
        <f>U13-V13-X13</f>
        <v>0</v>
      </c>
      <c r="X13" s="41">
        <f>IF($I13&lt;$K13,1,0)+IF($L13&lt;$N13,1,0)+IF($O13&lt;$Q13,1,0)+IF($R13&lt;$T13,1,0)</f>
        <v>0</v>
      </c>
      <c r="Y13" s="45" t="e">
        <f>I13+L13+O13+R13</f>
        <v>#VALUE!</v>
      </c>
      <c r="Z13" s="42" t="s">
        <v>19</v>
      </c>
      <c r="AA13" s="43" t="e">
        <f>K13+N13+Q13+T13</f>
        <v>#VALUE!</v>
      </c>
      <c r="AB13" s="46" t="e">
        <f>Y13-AA13</f>
        <v>#VALUE!</v>
      </c>
      <c r="AC13" s="41">
        <f>V13*3+W13*1</f>
        <v>0</v>
      </c>
      <c r="AD13" s="50"/>
    </row>
    <row r="14" spans="2:30" x14ac:dyDescent="0.3">
      <c r="B14" s="69" t="str">
        <f>Spielplan!I16</f>
        <v>VfB Ginsheim 1916 e.V.</v>
      </c>
      <c r="C14" s="70"/>
      <c r="D14" s="70"/>
      <c r="E14" s="71"/>
      <c r="F14" s="45" t="str">
        <f>K13</f>
        <v>-</v>
      </c>
      <c r="G14" s="42" t="s">
        <v>19</v>
      </c>
      <c r="H14" s="43" t="str">
        <f>I13</f>
        <v>-</v>
      </c>
      <c r="I14" s="44"/>
      <c r="J14" s="47"/>
      <c r="K14" s="48"/>
      <c r="L14" s="45" t="str">
        <f>Spielplan!S38</f>
        <v>-</v>
      </c>
      <c r="M14" s="42" t="s">
        <v>19</v>
      </c>
      <c r="N14" s="43" t="str">
        <f>Spielplan!Q38</f>
        <v>-</v>
      </c>
      <c r="O14" s="42" t="str">
        <f>Spielplan!Q31</f>
        <v>-</v>
      </c>
      <c r="P14" s="42" t="s">
        <v>19</v>
      </c>
      <c r="Q14" s="42" t="str">
        <f>Spielplan!S31</f>
        <v>-</v>
      </c>
      <c r="R14" s="45" t="str">
        <f>Spielplan!Q43</f>
        <v>-</v>
      </c>
      <c r="S14" s="42" t="s">
        <v>19</v>
      </c>
      <c r="T14" s="43" t="str">
        <f>Spielplan!S43</f>
        <v>-</v>
      </c>
      <c r="U14" s="41">
        <f>IF(F14="-",0,1)+IF(L14="-",0,1)+IF(O14="-",0,1)+IF(R14="-",0,1)</f>
        <v>0</v>
      </c>
      <c r="V14" s="41">
        <f>IF($F14&gt;$H14,1,0)+IF($L14&gt;$N14,1,0)+IF($O14&gt;$Q14,1,0)+IF($R14&gt;$T14,1,0)</f>
        <v>0</v>
      </c>
      <c r="W14" s="41">
        <f t="shared" ref="W14:W17" si="4">U14-V14-X14</f>
        <v>0</v>
      </c>
      <c r="X14" s="41">
        <f>IF($F14&lt;$H14,1,0)+IF($L14&lt;$N14,1,0)+IF($O14&lt;$Q14,1,0)+IF($R14&lt;$T14,1,0)</f>
        <v>0</v>
      </c>
      <c r="Y14" s="45" t="e">
        <f>F14+L14+O14+R14</f>
        <v>#VALUE!</v>
      </c>
      <c r="Z14" s="42" t="s">
        <v>19</v>
      </c>
      <c r="AA14" s="43" t="e">
        <f>H14+N14+Q14+T14</f>
        <v>#VALUE!</v>
      </c>
      <c r="AB14" s="46" t="e">
        <f>Y14-AA14</f>
        <v>#VALUE!</v>
      </c>
      <c r="AC14" s="41">
        <f t="shared" ref="AC14:AC17" si="5">V14*3+W14*1</f>
        <v>0</v>
      </c>
      <c r="AD14" s="50"/>
    </row>
    <row r="15" spans="2:30" x14ac:dyDescent="0.3">
      <c r="B15" s="69" t="str">
        <f>Spielplan!I17</f>
        <v>Spielvereinigung 07 Hochheim e.V.</v>
      </c>
      <c r="C15" s="70"/>
      <c r="D15" s="70"/>
      <c r="E15" s="71"/>
      <c r="F15" s="45" t="str">
        <f>N13</f>
        <v>-</v>
      </c>
      <c r="G15" s="42" t="s">
        <v>19</v>
      </c>
      <c r="H15" s="43" t="str">
        <f>L13</f>
        <v>-</v>
      </c>
      <c r="I15" s="45" t="str">
        <f>N14</f>
        <v>-</v>
      </c>
      <c r="J15" s="42" t="s">
        <v>19</v>
      </c>
      <c r="K15" s="43" t="str">
        <f>L14</f>
        <v>-</v>
      </c>
      <c r="L15" s="44"/>
      <c r="M15" s="47"/>
      <c r="N15" s="48"/>
      <c r="O15" s="45" t="str">
        <f>Spielplan!S27</f>
        <v>-</v>
      </c>
      <c r="P15" s="42" t="s">
        <v>19</v>
      </c>
      <c r="Q15" s="43" t="str">
        <f>Spielplan!Q27</f>
        <v>-</v>
      </c>
      <c r="R15" s="45" t="str">
        <f>Spielplan!Q34</f>
        <v>-</v>
      </c>
      <c r="S15" s="42" t="s">
        <v>19</v>
      </c>
      <c r="T15" s="43" t="str">
        <f>Spielplan!S34</f>
        <v>-</v>
      </c>
      <c r="U15" s="41">
        <f>IF(I15="-",0,1)+IF(I15="-",0,1)+IF(O15="-",0,1)+IF(R15="-",0,1)</f>
        <v>0</v>
      </c>
      <c r="V15" s="41">
        <f>IF($F15&gt;$H15,1,0)+IF($I15&gt;$K15,1,0)+IF($O15&gt;$Q15,1,0)+IF($R15&gt;$T15,1,0)</f>
        <v>0</v>
      </c>
      <c r="W15" s="41">
        <f t="shared" si="4"/>
        <v>0</v>
      </c>
      <c r="X15" s="41">
        <f>IF($F15&lt;$H15,1,0)+IF($I15&lt;$K15,1,0)+IF($O15&lt;$Q15,1,0)+IF($R15&lt;$T15,1,0)</f>
        <v>0</v>
      </c>
      <c r="Y15" s="45" t="e">
        <f>F15+I15+O15+R15</f>
        <v>#VALUE!</v>
      </c>
      <c r="Z15" s="42" t="s">
        <v>19</v>
      </c>
      <c r="AA15" s="43" t="e">
        <f>H15+K15+Q15+T15</f>
        <v>#VALUE!</v>
      </c>
      <c r="AB15" s="46" t="e">
        <f>Y15-AA15</f>
        <v>#VALUE!</v>
      </c>
      <c r="AC15" s="41">
        <f t="shared" si="5"/>
        <v>0</v>
      </c>
      <c r="AD15" s="50"/>
    </row>
    <row r="16" spans="2:30" x14ac:dyDescent="0.3">
      <c r="B16" s="54" t="str">
        <f>Spielplan!I18</f>
        <v>FSV 1946 Saulheim e.V.</v>
      </c>
      <c r="C16" s="55"/>
      <c r="D16" s="55"/>
      <c r="E16" s="56"/>
      <c r="F16" s="45" t="str">
        <f>Q13</f>
        <v>-</v>
      </c>
      <c r="G16" s="42" t="s">
        <v>19</v>
      </c>
      <c r="H16" s="43" t="str">
        <f>O13</f>
        <v>-</v>
      </c>
      <c r="I16" s="45" t="str">
        <f>Q14</f>
        <v>-</v>
      </c>
      <c r="J16" s="42" t="s">
        <v>19</v>
      </c>
      <c r="K16" s="43" t="str">
        <f>O14</f>
        <v>-</v>
      </c>
      <c r="L16" s="45" t="str">
        <f>Q15</f>
        <v>-</v>
      </c>
      <c r="M16" s="42" t="s">
        <v>19</v>
      </c>
      <c r="N16" s="43" t="str">
        <f>O15</f>
        <v>-</v>
      </c>
      <c r="O16" s="47"/>
      <c r="P16" s="47"/>
      <c r="Q16" s="47"/>
      <c r="R16" s="45" t="str">
        <f>Spielplan!S39</f>
        <v>-</v>
      </c>
      <c r="S16" s="42" t="s">
        <v>19</v>
      </c>
      <c r="T16" s="43" t="str">
        <f>Spielplan!Q39</f>
        <v>-</v>
      </c>
      <c r="U16" s="41">
        <f>IF(I16="-",0,1)+IF(L16="-",0,1)+IF(F16="-",0,1)+IF(R16="-",0,1)</f>
        <v>0</v>
      </c>
      <c r="V16" s="41">
        <f>IF($F16&gt;$H16,1,0)+IF($I16&gt;$K16,1,0)+IF($L16&gt;$N16,1,0)+IF($R16&gt;$T16,1,0)</f>
        <v>0</v>
      </c>
      <c r="W16" s="41">
        <f t="shared" si="4"/>
        <v>0</v>
      </c>
      <c r="X16" s="41">
        <f>IF($F16&lt;$H16,1,0)+IF($I16&lt;$K16,1,0)+IF($L16&lt;$N16,1,0)+IF($R16&lt;$T16,1,0)</f>
        <v>0</v>
      </c>
      <c r="Y16" s="45" t="e">
        <f>F16+I16+L16+R16</f>
        <v>#VALUE!</v>
      </c>
      <c r="Z16" s="42" t="s">
        <v>19</v>
      </c>
      <c r="AA16" s="43" t="e">
        <f>H16+K16+N16+T16</f>
        <v>#VALUE!</v>
      </c>
      <c r="AB16" s="46" t="e">
        <f>Y16-AA16</f>
        <v>#VALUE!</v>
      </c>
      <c r="AC16" s="41">
        <f t="shared" ref="AC16" si="6">V16*3+W16*1</f>
        <v>0</v>
      </c>
      <c r="AD16" s="50"/>
    </row>
    <row r="17" spans="2:30" x14ac:dyDescent="0.3">
      <c r="B17" s="69" t="str">
        <f>Spielplan!I19</f>
        <v>Equipe Special SV Wehen Wiesbaden</v>
      </c>
      <c r="C17" s="70"/>
      <c r="D17" s="70"/>
      <c r="E17" s="71"/>
      <c r="F17" s="45" t="str">
        <f>T13</f>
        <v>-</v>
      </c>
      <c r="G17" s="42" t="s">
        <v>19</v>
      </c>
      <c r="H17" s="43" t="str">
        <f>R13</f>
        <v>-</v>
      </c>
      <c r="I17" s="45" t="str">
        <f>T14</f>
        <v>-</v>
      </c>
      <c r="J17" s="42" t="s">
        <v>19</v>
      </c>
      <c r="K17" s="43" t="str">
        <f>R14</f>
        <v>-</v>
      </c>
      <c r="L17" s="45" t="str">
        <f>T15</f>
        <v>-</v>
      </c>
      <c r="M17" s="42" t="s">
        <v>19</v>
      </c>
      <c r="N17" s="43" t="str">
        <f>R15</f>
        <v>-</v>
      </c>
      <c r="O17" s="42" t="str">
        <f>T16</f>
        <v>-</v>
      </c>
      <c r="P17" s="42" t="s">
        <v>19</v>
      </c>
      <c r="Q17" s="42" t="str">
        <f>R16</f>
        <v>-</v>
      </c>
      <c r="R17" s="44"/>
      <c r="S17" s="47"/>
      <c r="T17" s="48"/>
      <c r="U17" s="41">
        <f>IF(I17="-",0,1)+IF(L17="-",0,1)+IF(O17="-",0,1)+IF(F17="-",0,1)</f>
        <v>0</v>
      </c>
      <c r="V17" s="41">
        <f>IF($F17&gt;$H17,1,0)+IF($I17&gt;$K17,1,0)+IF($L17&gt;$N17,1,0)+IF($O17&gt;$Q17,1,0)</f>
        <v>0</v>
      </c>
      <c r="W17" s="41">
        <f t="shared" si="4"/>
        <v>0</v>
      </c>
      <c r="X17" s="41">
        <f>IF($F17&lt;$H17,1,0)+IF($I17&lt;$K17,1,0)+IF($L17&lt;$N17,1,0)+IF($O17&lt;$Q17,1,0)</f>
        <v>0</v>
      </c>
      <c r="Y17" s="45" t="e">
        <f>F17+I17+O17+L17</f>
        <v>#VALUE!</v>
      </c>
      <c r="Z17" s="42" t="s">
        <v>19</v>
      </c>
      <c r="AA17" s="43" t="e">
        <f>H17+K17+N17+Q17</f>
        <v>#VALUE!</v>
      </c>
      <c r="AB17" s="46" t="e">
        <f>Y17-AA17</f>
        <v>#VALUE!</v>
      </c>
      <c r="AC17" s="41">
        <f t="shared" si="5"/>
        <v>0</v>
      </c>
      <c r="AD17" s="50"/>
    </row>
  </sheetData>
  <mergeCells count="25">
    <mergeCell ref="Y3:AA3"/>
    <mergeCell ref="Y12:AA12"/>
    <mergeCell ref="L11:N12"/>
    <mergeCell ref="R11:T12"/>
    <mergeCell ref="I2:K3"/>
    <mergeCell ref="I11:K12"/>
    <mergeCell ref="L2:N3"/>
    <mergeCell ref="R2:T3"/>
    <mergeCell ref="O2:Q3"/>
    <mergeCell ref="O11:Q12"/>
    <mergeCell ref="F2:H3"/>
    <mergeCell ref="F4:H4"/>
    <mergeCell ref="F11:H12"/>
    <mergeCell ref="B3:E3"/>
    <mergeCell ref="B12:E12"/>
    <mergeCell ref="B4:E4"/>
    <mergeCell ref="B5:E5"/>
    <mergeCell ref="B6:E6"/>
    <mergeCell ref="B8:E8"/>
    <mergeCell ref="B7:E7"/>
    <mergeCell ref="B14:E14"/>
    <mergeCell ref="B15:E15"/>
    <mergeCell ref="B17:E17"/>
    <mergeCell ref="B13:E13"/>
    <mergeCell ref="F13:H13"/>
  </mergeCell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Spielplan</vt:lpstr>
      <vt:lpstr>Tabellen Vorrunde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HEMP Bjoern</dc:creator>
  <cp:lastModifiedBy>Björn Hemp</cp:lastModifiedBy>
  <dcterms:created xsi:type="dcterms:W3CDTF">2022-12-09T10:40:49Z</dcterms:created>
  <dcterms:modified xsi:type="dcterms:W3CDTF">2023-12-12T20:44:05Z</dcterms:modified>
</cp:coreProperties>
</file>